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2048" windowHeight="5412"/>
  </bookViews>
  <sheets>
    <sheet name="Normal Probability" sheetId="2" r:id="rId1"/>
    <sheet name="Fin Functions #10-12" sheetId="3" r:id="rId2"/>
    <sheet name="Fin Functions #1-8" sheetId="4" r:id="rId3"/>
    <sheet name="Univariate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3" l="1"/>
  <c r="D14" i="4"/>
  <c r="E14" i="2" l="1"/>
  <c r="E10" i="2"/>
  <c r="E8" i="2"/>
  <c r="G12" i="2"/>
  <c r="E12" i="2"/>
  <c r="E6" i="2"/>
  <c r="K18" i="5"/>
  <c r="I22" i="5"/>
  <c r="K17" i="5"/>
  <c r="K16" i="5"/>
  <c r="K14" i="5"/>
  <c r="K13" i="5"/>
  <c r="K11" i="5"/>
  <c r="B11" i="5"/>
  <c r="I23" i="5"/>
  <c r="I21" i="5"/>
  <c r="D18" i="4" l="1"/>
  <c r="D16" i="4"/>
  <c r="D12" i="4"/>
  <c r="D10" i="4"/>
  <c r="D8" i="4"/>
  <c r="D6" i="4"/>
  <c r="C20" i="3"/>
  <c r="F18" i="3"/>
  <c r="G18" i="3"/>
  <c r="H18" i="3"/>
  <c r="E18" i="3"/>
  <c r="C16" i="3"/>
  <c r="F16" i="3"/>
  <c r="G16" i="3"/>
  <c r="E16" i="3"/>
  <c r="H16" i="3"/>
  <c r="E5" i="3"/>
  <c r="G13" i="3"/>
  <c r="H13" i="3" s="1"/>
  <c r="F13" i="3"/>
  <c r="G6" i="3"/>
  <c r="H6" i="3" s="1"/>
  <c r="G5" i="3"/>
  <c r="H5" i="3" s="1"/>
  <c r="H7" i="3" s="1"/>
  <c r="F6" i="3"/>
  <c r="F5" i="3"/>
  <c r="F7" i="3" s="1"/>
  <c r="E7" i="3"/>
  <c r="E6" i="3"/>
  <c r="L14" i="2"/>
  <c r="N12" i="2"/>
  <c r="M12" i="2"/>
  <c r="L12" i="2"/>
  <c r="N10" i="2"/>
  <c r="L10" i="2"/>
  <c r="N8" i="2"/>
  <c r="L8" i="2"/>
  <c r="L6" i="2"/>
  <c r="I12" i="2"/>
  <c r="G10" i="2"/>
  <c r="G6" i="2"/>
  <c r="G7" i="3" l="1"/>
  <c r="H9" i="3"/>
  <c r="H11" i="3" s="1"/>
  <c r="H14" i="3" s="1"/>
  <c r="G9" i="3"/>
  <c r="G11" i="3" s="1"/>
  <c r="G14" i="3" s="1"/>
  <c r="F9" i="3"/>
  <c r="F11" i="3" s="1"/>
  <c r="F14" i="3" s="1"/>
  <c r="E9" i="3"/>
  <c r="E11" i="3" s="1"/>
  <c r="E14" i="3" s="1"/>
</calcChain>
</file>

<file path=xl/sharedStrings.xml><?xml version="1.0" encoding="utf-8"?>
<sst xmlns="http://schemas.openxmlformats.org/spreadsheetml/2006/main" count="46" uniqueCount="43">
  <si>
    <t>TOP PART</t>
  </si>
  <si>
    <t>BOTTOM PART</t>
  </si>
  <si>
    <t>Gross Annual Income</t>
  </si>
  <si>
    <t>Year One</t>
  </si>
  <si>
    <t>Year Two</t>
  </si>
  <si>
    <t>Year Three</t>
  </si>
  <si>
    <t>Year Four</t>
  </si>
  <si>
    <t>One Bedroom</t>
  </si>
  <si>
    <t>Two Bedroom</t>
  </si>
  <si>
    <t>Total</t>
  </si>
  <si>
    <t>Annual Effective Gross Income</t>
  </si>
  <si>
    <t>Annual Expenses</t>
  </si>
  <si>
    <t>Annual Net Income</t>
  </si>
  <si>
    <t>#11</t>
  </si>
  <si>
    <t>Vacancy &amp; Collection Loss</t>
  </si>
  <si>
    <t>#12</t>
  </si>
  <si>
    <t>#1</t>
  </si>
  <si>
    <t>#3</t>
  </si>
  <si>
    <t>#4</t>
  </si>
  <si>
    <t>#5</t>
  </si>
  <si>
    <t>#6</t>
  </si>
  <si>
    <t>#7</t>
  </si>
  <si>
    <t>#8</t>
  </si>
  <si>
    <t>Year Zero</t>
  </si>
  <si>
    <t>Column1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</si>
  <si>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</si>
  <si>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</si>
  <si>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</si>
  <si>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</si>
  <si>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</si>
  <si>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</si>
  <si>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</si>
  <si>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</si>
  <si>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</si>
  <si>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</si>
  <si>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</si>
  <si>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</si>
  <si>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</si>
  <si>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Q3</t>
  </si>
  <si>
    <t>Q1</t>
  </si>
  <si>
    <t>IQR</t>
  </si>
  <si>
    <t>UPPER</t>
  </si>
  <si>
    <t>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</si>
</sst>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64" fontId="2" fillId="0" borderId="0" xfId="2" applyNumberFormat="1" applyFont="1"/>
    <xf numFmtId="164" fontId="2" fillId="0" borderId="0" xfId="0" applyNumberFormat="1" applyFont="1"/>
    <xf numFmtId="164" fontId="3" fillId="0" borderId="0" xfId="0" applyNumberFormat="1" applyFont="1"/>
    <xf numFmtId="164" fontId="3" fillId="0" borderId="0" xfId="2" applyNumberFormat="1" applyFont="1"/>
    <xf numFmtId="0" fontId="4" fillId="0" borderId="0" xfId="0" applyFont="1"/>
    <xf numFmtId="0" fontId="5" fillId="0" borderId="0" xfId="0" applyFont="1"/>
    <xf numFmtId="164" fontId="6" fillId="0" borderId="0" xfId="2" applyNumberFormat="1" applyFont="1"/>
    <xf numFmtId="0" fontId="8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/>
    <xf numFmtId="165" fontId="9" fillId="0" borderId="0" xfId="0" applyNumberFormat="1" applyFont="1"/>
    <xf numFmtId="0" fontId="9" fillId="0" borderId="0" xfId="0" applyFont="1"/>
    <xf numFmtId="6" fontId="9" fillId="0" borderId="0" xfId="0" applyNumberFormat="1" applyFont="1"/>
    <xf numFmtId="164" fontId="10" fillId="0" borderId="0" xfId="0" applyNumberFormat="1" applyFont="1"/>
    <xf numFmtId="8" fontId="2" fillId="0" borderId="0" xfId="0" applyNumberFormat="1" applyFont="1"/>
    <xf numFmtId="6" fontId="2" fillId="0" borderId="0" xfId="0" applyNumberFormat="1" applyFont="1"/>
    <xf numFmtId="165" fontId="11" fillId="0" borderId="0" xfId="0" applyNumberFormat="1" applyFont="1"/>
    <xf numFmtId="166" fontId="0" fillId="0" borderId="0" xfId="1" applyNumberFormat="1" applyFont="1"/>
    <xf numFmtId="0" fontId="0" fillId="0" borderId="0" xfId="0" applyFill="1" applyBorder="1" applyAlignment="1"/>
    <xf numFmtId="0" fontId="0" fillId="0" borderId="1" xfId="0" applyFill="1" applyBorder="1" applyAlignment="1"/>
    <xf numFmtId="0" fontId="12" fillId="0" borderId="2" xfId="0" applyFont="1" applyFill="1" applyBorder="1" applyAlignment="1">
      <alignment horizontal="centerContinuous"/>
    </xf>
    <xf numFmtId="2" fontId="0" fillId="0" borderId="0" xfId="0" applyNumberFormat="1" applyFill="1" applyBorder="1" applyAlignment="1"/>
    <xf numFmtId="2" fontId="0" fillId="0" borderId="1" xfId="0" applyNumberFormat="1" applyFill="1" applyBorder="1" applyAlignment="1"/>
    <xf numFmtId="2" fontId="0" fillId="2" borderId="0" xfId="0" applyNumberFormat="1" applyFill="1" applyBorder="1" applyAlignment="1"/>
    <xf numFmtId="2" fontId="0" fillId="0" borderId="0" xfId="0" applyNumberFormat="1"/>
    <xf numFmtId="2" fontId="0" fillId="2" borderId="0" xfId="0" applyNumberFormat="1" applyFill="1"/>
    <xf numFmtId="2" fontId="0" fillId="3" borderId="0" xfId="0" applyNumberFormat="1" applyFill="1" applyBorder="1" applyAlignment="1"/>
    <xf numFmtId="2" fontId="0" fillId="4" borderId="0" xfId="0" applyNumberFormat="1" applyFill="1" applyBorder="1" applyAlignment="1"/>
    <xf numFmtId="2" fontId="7" fillId="0" borderId="0" xfId="0" applyNumberFormat="1" applyFont="1"/>
    <xf numFmtId="2" fontId="13" fillId="0" borderId="0" xfId="0" applyNumberFormat="1" applyFont="1"/>
    <xf numFmtId="2" fontId="0" fillId="5" borderId="0" xfId="0" applyNumberFormat="1" applyFill="1" applyBorder="1" applyAlignment="1"/>
    <xf numFmtId="2" fontId="5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O25"/>
  <sheetViews>
    <sheetView tabSelected="1" topLeftCell="E1" workbookViewId="0">
      <selection activeCell="G10" sqref="G10"/>
    </sheetView>
  </sheetViews>
  <sheetFormatPr defaultRowHeight="14.4" x14ac:dyDescent="0.3"/>
  <cols>
    <col min="5" max="5" width="16.21875" bestFit="1" customWidth="1"/>
    <col min="7" max="7" width="16.21875" customWidth="1"/>
    <col min="9" max="9" width="11.21875" bestFit="1" customWidth="1"/>
    <col min="12" max="12" width="13.88671875" bestFit="1" customWidth="1"/>
    <col min="13" max="13" width="13.77734375" bestFit="1" customWidth="1"/>
    <col min="14" max="14" width="15.33203125" customWidth="1"/>
    <col min="15" max="15" width="13" customWidth="1"/>
  </cols>
  <sheetData>
    <row r="4" spans="4:15" ht="33.6" x14ac:dyDescent="0.65">
      <c r="D4" s="1"/>
      <c r="E4" s="1" t="s">
        <v>0</v>
      </c>
      <c r="F4" s="1"/>
      <c r="G4" s="1"/>
      <c r="H4" s="1"/>
      <c r="I4" s="1"/>
      <c r="J4" s="1"/>
      <c r="K4" s="1"/>
      <c r="L4" s="1" t="s">
        <v>1</v>
      </c>
      <c r="M4" s="1"/>
    </row>
    <row r="5" spans="4:15" ht="33.6" x14ac:dyDescent="0.65">
      <c r="D5" s="1"/>
      <c r="E5" s="1"/>
      <c r="F5" s="1"/>
      <c r="G5" s="1"/>
      <c r="H5" s="1"/>
      <c r="I5" s="1"/>
      <c r="J5" s="1"/>
      <c r="K5" s="1"/>
      <c r="L5" s="1"/>
      <c r="M5" s="1"/>
    </row>
    <row r="6" spans="4:15" ht="33.6" x14ac:dyDescent="0.65">
      <c r="D6" s="1"/>
      <c r="E6" s="2">
        <f>_xlfn.NORM.DIST(380,400,56,TRUE)</f>
        <v>0.36049243095083533</v>
      </c>
      <c r="F6" s="1"/>
      <c r="G6" s="4">
        <f>100%-E6</f>
        <v>0.63950756904916473</v>
      </c>
      <c r="H6" s="1"/>
      <c r="I6" s="1"/>
      <c r="J6" s="1"/>
      <c r="K6" s="1"/>
      <c r="L6" s="5">
        <f>_xlfn.NORM.DIST(860,900,82,TRUE)</f>
        <v>0.31284402793628324</v>
      </c>
      <c r="M6" s="1"/>
      <c r="N6" s="1"/>
      <c r="O6" s="1"/>
    </row>
    <row r="7" spans="4:15" ht="33.6" x14ac:dyDescent="0.65"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4:15" ht="33.6" x14ac:dyDescent="0.65">
      <c r="D8" s="1"/>
      <c r="E8" s="5">
        <f>_xlfn.NORM.DIST(390,400,56/(7^0.5),TRUE)</f>
        <v>0.3183008162818004</v>
      </c>
      <c r="F8" s="1"/>
      <c r="G8" s="1"/>
      <c r="H8" s="1"/>
      <c r="I8" s="1"/>
      <c r="J8" s="1"/>
      <c r="K8" s="1"/>
      <c r="L8" s="2">
        <f>_xlfn.NORM.DIST(890,900,82/(10^0.5),TRUE)</f>
        <v>0.34988031276134401</v>
      </c>
      <c r="M8" s="1"/>
      <c r="N8" s="4">
        <f>100%-L8</f>
        <v>0.65011968723865599</v>
      </c>
      <c r="O8" s="1"/>
    </row>
    <row r="9" spans="4:15" ht="33.6" x14ac:dyDescent="0.65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4:15" ht="33.6" x14ac:dyDescent="0.65">
      <c r="D10" s="1"/>
      <c r="E10" s="2">
        <f>_xlfn.NORM.DIST(500,400,56,TRUE)</f>
        <v>0.96292723444429662</v>
      </c>
      <c r="F10" s="1"/>
      <c r="G10" s="4">
        <f>100%-E10</f>
        <v>3.707276555570338E-2</v>
      </c>
      <c r="H10" s="1"/>
      <c r="I10" s="1"/>
      <c r="J10" s="1"/>
      <c r="K10" s="1"/>
      <c r="L10" s="8">
        <f>_xlfn.NORM.DIST(950,900,82,TRUE)</f>
        <v>0.72898830613961152</v>
      </c>
      <c r="M10" s="1"/>
      <c r="N10" s="4">
        <f>100%-L10</f>
        <v>0.27101169386038848</v>
      </c>
      <c r="O10" s="1"/>
    </row>
    <row r="11" spans="4:15" ht="33.6" x14ac:dyDescent="0.65"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4:15" ht="33.6" x14ac:dyDescent="0.65">
      <c r="D12" s="1"/>
      <c r="E12" s="2">
        <f>_xlfn.NORM.DIST(545,400,56,TRUE)</f>
        <v>0.99519123700156653</v>
      </c>
      <c r="F12" s="1"/>
      <c r="G12" s="2">
        <f>_xlfn.NORM.DIST(475,400,56,TRUE)</f>
        <v>0.90976116120667339</v>
      </c>
      <c r="H12" s="1"/>
      <c r="I12" s="4">
        <f>E12-G12</f>
        <v>8.5430075794893146E-2</v>
      </c>
      <c r="J12" s="1"/>
      <c r="K12" s="1"/>
      <c r="L12" s="2">
        <f>_xlfn.NORM.DIST(965,900,82,TRUE)</f>
        <v>0.78601871001941703</v>
      </c>
      <c r="M12" s="2">
        <f>_xlfn.NORM.DIST(875,900,82,TRUE)</f>
        <v>0.38022951743833727</v>
      </c>
      <c r="N12" s="4">
        <f>L12-M12</f>
        <v>0.40578919258107976</v>
      </c>
      <c r="O12" s="3"/>
    </row>
    <row r="13" spans="4:15" ht="33.6" x14ac:dyDescent="0.65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4:15" ht="33.6" x14ac:dyDescent="0.65">
      <c r="D14" s="1"/>
      <c r="E14" s="5">
        <f>_xlfn.NORM.DIST(390,400,56/(30^0.5),TRUE)</f>
        <v>0.1640183695576741</v>
      </c>
      <c r="F14" s="1"/>
      <c r="G14" s="1"/>
      <c r="H14" s="1"/>
      <c r="I14" s="1"/>
      <c r="J14" s="1"/>
      <c r="K14" s="1"/>
      <c r="L14" s="5">
        <f>_xlfn.NORM.DIST(885,900,82/(90^0.5),TRUE)</f>
        <v>4.1335319542998468E-2</v>
      </c>
      <c r="M14" s="1"/>
      <c r="N14" s="1"/>
      <c r="O14" s="1"/>
    </row>
    <row r="15" spans="4:15" ht="33.6" x14ac:dyDescent="0.65"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4:15" ht="33.6" x14ac:dyDescent="0.65"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4:13" ht="33.6" x14ac:dyDescent="0.65"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4:13" ht="33.6" x14ac:dyDescent="0.65"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4:13" ht="33.6" x14ac:dyDescent="0.65"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4:13" ht="33.6" x14ac:dyDescent="0.65"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4:13" ht="33.6" x14ac:dyDescent="0.65"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4:13" ht="33.6" x14ac:dyDescent="0.65"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4:13" ht="33.6" x14ac:dyDescent="0.65"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4:13" ht="33.6" x14ac:dyDescent="0.65"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4:13" ht="33.6" x14ac:dyDescent="0.65"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zoomScale="89" zoomScaleNormal="89" workbookViewId="0">
      <selection activeCell="E21" sqref="E21"/>
    </sheetView>
  </sheetViews>
  <sheetFormatPr defaultRowHeight="14.4" x14ac:dyDescent="0.3"/>
  <cols>
    <col min="2" max="2" width="18.109375" customWidth="1"/>
    <col min="3" max="3" width="18.6640625" bestFit="1" customWidth="1"/>
    <col min="4" max="4" width="15.5546875" customWidth="1"/>
    <col min="5" max="5" width="13.21875" customWidth="1"/>
    <col min="6" max="6" width="12" customWidth="1"/>
    <col min="7" max="7" width="12.5546875" customWidth="1"/>
    <col min="8" max="8" width="15.6640625" customWidth="1"/>
  </cols>
  <sheetData>
    <row r="2" spans="1:15" ht="18" x14ac:dyDescent="0.35">
      <c r="A2" s="6"/>
      <c r="B2" s="6"/>
      <c r="C2" s="6"/>
      <c r="D2" s="6"/>
      <c r="E2" s="10" t="s">
        <v>3</v>
      </c>
      <c r="F2" s="10" t="s">
        <v>4</v>
      </c>
      <c r="G2" s="10" t="s">
        <v>5</v>
      </c>
      <c r="H2" s="10" t="s">
        <v>6</v>
      </c>
      <c r="I2" s="6"/>
      <c r="J2" s="6"/>
      <c r="K2" s="6"/>
      <c r="L2" s="6"/>
      <c r="M2" s="6"/>
      <c r="N2" s="6"/>
      <c r="O2" s="6"/>
    </row>
    <row r="3" spans="1:15" ht="18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18" x14ac:dyDescent="0.35">
      <c r="A4" s="6"/>
      <c r="B4" s="13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8" x14ac:dyDescent="0.35">
      <c r="A5" s="6"/>
      <c r="B5" s="6"/>
      <c r="C5" s="6" t="s">
        <v>7</v>
      </c>
      <c r="D5" s="6"/>
      <c r="E5" s="11">
        <f>900*12*12</f>
        <v>129600</v>
      </c>
      <c r="F5" s="11">
        <f>E5*1.06</f>
        <v>137376</v>
      </c>
      <c r="G5" s="11">
        <f t="shared" ref="G5:H5" si="0">F5*1.06</f>
        <v>145618.56</v>
      </c>
      <c r="H5" s="12">
        <f t="shared" si="0"/>
        <v>154355.67360000001</v>
      </c>
      <c r="I5" s="6"/>
      <c r="J5" s="6"/>
      <c r="K5" s="6"/>
      <c r="L5" s="6"/>
      <c r="M5" s="6"/>
      <c r="N5" s="6"/>
      <c r="O5" s="6"/>
    </row>
    <row r="6" spans="1:15" ht="18" x14ac:dyDescent="0.35">
      <c r="A6" s="6"/>
      <c r="B6" s="6"/>
      <c r="C6" s="6" t="s">
        <v>8</v>
      </c>
      <c r="D6" s="6"/>
      <c r="E6" s="11">
        <f>1400*6*12</f>
        <v>100800</v>
      </c>
      <c r="F6" s="11">
        <f>E6*1.06</f>
        <v>106848</v>
      </c>
      <c r="G6" s="11">
        <f t="shared" ref="G6:H6" si="1">F6*1.06</f>
        <v>113258.88</v>
      </c>
      <c r="H6" s="12">
        <f t="shared" si="1"/>
        <v>120054.41280000001</v>
      </c>
      <c r="I6" s="6"/>
      <c r="J6" s="6"/>
      <c r="K6" s="6"/>
      <c r="L6" s="6"/>
      <c r="M6" s="6"/>
      <c r="N6" s="6"/>
      <c r="O6" s="6"/>
    </row>
    <row r="7" spans="1:15" ht="18" x14ac:dyDescent="0.35">
      <c r="A7" s="6"/>
      <c r="B7" s="6"/>
      <c r="C7" s="6" t="s">
        <v>9</v>
      </c>
      <c r="D7" s="6"/>
      <c r="E7" s="11">
        <f>E5+E6</f>
        <v>230400</v>
      </c>
      <c r="F7" s="11">
        <f t="shared" ref="F7:H7" si="2">F5+F6</f>
        <v>244224</v>
      </c>
      <c r="G7" s="11">
        <f t="shared" si="2"/>
        <v>258877.44</v>
      </c>
      <c r="H7" s="12">
        <f t="shared" si="2"/>
        <v>274410.08640000003</v>
      </c>
      <c r="I7" s="6"/>
      <c r="J7" s="6"/>
      <c r="K7" s="6"/>
      <c r="L7" s="6"/>
      <c r="M7" s="6"/>
      <c r="N7" s="6"/>
      <c r="O7" s="6"/>
    </row>
    <row r="8" spans="1:15" ht="18" x14ac:dyDescent="0.35">
      <c r="A8" s="6"/>
      <c r="B8" s="6"/>
      <c r="C8" s="6"/>
      <c r="D8" s="6"/>
      <c r="E8" s="11"/>
      <c r="F8" s="11"/>
      <c r="G8" s="11"/>
      <c r="H8" s="12"/>
      <c r="I8" s="6"/>
      <c r="J8" s="6"/>
      <c r="K8" s="6"/>
      <c r="L8" s="6"/>
      <c r="M8" s="6"/>
      <c r="N8" s="6"/>
      <c r="O8" s="6"/>
    </row>
    <row r="9" spans="1:15" ht="18" x14ac:dyDescent="0.35">
      <c r="A9" s="6"/>
      <c r="B9" s="13" t="s">
        <v>14</v>
      </c>
      <c r="C9" s="6"/>
      <c r="D9" s="6"/>
      <c r="E9" s="11">
        <f>E7*5%</f>
        <v>11520</v>
      </c>
      <c r="F9" s="11">
        <f t="shared" ref="F9:H9" si="3">F7*5%</f>
        <v>12211.2</v>
      </c>
      <c r="G9" s="11">
        <f t="shared" si="3"/>
        <v>12943.872000000001</v>
      </c>
      <c r="H9" s="12">
        <f t="shared" si="3"/>
        <v>13720.504320000002</v>
      </c>
      <c r="I9" s="6"/>
      <c r="J9" s="6"/>
      <c r="K9" s="6"/>
      <c r="L9" s="6"/>
      <c r="M9" s="6"/>
      <c r="N9" s="6"/>
      <c r="O9" s="6"/>
    </row>
    <row r="10" spans="1:15" ht="18" x14ac:dyDescent="0.35">
      <c r="A10" s="6"/>
      <c r="B10" s="6"/>
      <c r="C10" s="6"/>
      <c r="D10" s="6"/>
      <c r="E10" s="11"/>
      <c r="F10" s="11"/>
      <c r="G10" s="11"/>
      <c r="H10" s="12"/>
      <c r="I10" s="6"/>
      <c r="J10" s="6"/>
      <c r="K10" s="6"/>
      <c r="L10" s="6"/>
      <c r="M10" s="6"/>
      <c r="N10" s="6"/>
      <c r="O10" s="6"/>
    </row>
    <row r="11" spans="1:15" ht="18" x14ac:dyDescent="0.35">
      <c r="A11" s="6"/>
      <c r="B11" s="13" t="s">
        <v>10</v>
      </c>
      <c r="C11" s="6"/>
      <c r="D11" s="6"/>
      <c r="E11" s="11">
        <f>E7-E9</f>
        <v>218880</v>
      </c>
      <c r="F11" s="11">
        <f t="shared" ref="F11:H11" si="4">F7-F9</f>
        <v>232012.79999999999</v>
      </c>
      <c r="G11" s="11">
        <f t="shared" si="4"/>
        <v>245933.568</v>
      </c>
      <c r="H11" s="12">
        <f t="shared" si="4"/>
        <v>260689.58208000002</v>
      </c>
      <c r="I11" s="6"/>
      <c r="J11" s="6"/>
      <c r="K11" s="6"/>
      <c r="L11" s="6"/>
      <c r="M11" s="6"/>
      <c r="N11" s="6"/>
      <c r="O11" s="6"/>
    </row>
    <row r="12" spans="1:15" ht="18" x14ac:dyDescent="0.35">
      <c r="A12" s="6"/>
      <c r="B12" s="6"/>
      <c r="C12" s="6"/>
      <c r="D12" s="6"/>
      <c r="E12" s="11"/>
      <c r="F12" s="11"/>
      <c r="G12" s="11"/>
      <c r="H12" s="12"/>
      <c r="I12" s="6"/>
      <c r="J12" s="6"/>
      <c r="K12" s="6"/>
      <c r="L12" s="6"/>
      <c r="M12" s="6"/>
      <c r="N12" s="6"/>
      <c r="O12" s="6"/>
    </row>
    <row r="13" spans="1:15" ht="20.399999999999999" customHeight="1" x14ac:dyDescent="0.65">
      <c r="B13" s="13" t="s">
        <v>11</v>
      </c>
      <c r="C13" s="6"/>
      <c r="D13" s="6"/>
      <c r="E13" s="11">
        <v>45000</v>
      </c>
      <c r="F13" s="11">
        <f>E13*1.03</f>
        <v>46350</v>
      </c>
      <c r="G13" s="11">
        <f t="shared" ref="G13:H13" si="5">F13*1.03</f>
        <v>47740.5</v>
      </c>
      <c r="H13" s="12">
        <f t="shared" si="5"/>
        <v>49172.715000000004</v>
      </c>
      <c r="I13" s="6"/>
      <c r="J13" s="6"/>
      <c r="K13" s="6"/>
      <c r="L13" s="1"/>
      <c r="M13" s="1"/>
      <c r="N13" s="1"/>
    </row>
    <row r="14" spans="1:15" ht="24" customHeight="1" x14ac:dyDescent="0.65">
      <c r="B14" s="13" t="s">
        <v>12</v>
      </c>
      <c r="C14" s="6"/>
      <c r="D14" s="6"/>
      <c r="E14" s="11">
        <f>E11-E13</f>
        <v>173880</v>
      </c>
      <c r="F14" s="11">
        <f t="shared" ref="F14:H14" si="6">F11-F13</f>
        <v>185662.8</v>
      </c>
      <c r="G14" s="11">
        <f t="shared" si="6"/>
        <v>198193.068</v>
      </c>
      <c r="H14" s="12">
        <f t="shared" si="6"/>
        <v>211516.86708000003</v>
      </c>
      <c r="I14" s="6"/>
      <c r="J14" s="6"/>
      <c r="K14" s="6"/>
      <c r="L14" s="1"/>
      <c r="M14" s="1"/>
      <c r="N14" s="1"/>
    </row>
    <row r="15" spans="1:15" ht="33.6" x14ac:dyDescent="0.65">
      <c r="B15" s="6"/>
      <c r="C15" s="6"/>
      <c r="D15" s="6"/>
      <c r="E15" s="6"/>
      <c r="F15" s="6"/>
      <c r="G15" s="6"/>
      <c r="H15" s="6">
        <v>1300000</v>
      </c>
      <c r="I15" s="6"/>
      <c r="J15" s="6"/>
      <c r="K15" s="6"/>
      <c r="L15" s="1"/>
      <c r="M15" s="1"/>
      <c r="N15" s="1"/>
    </row>
    <row r="16" spans="1:15" ht="33.6" x14ac:dyDescent="0.65">
      <c r="B16" s="6" t="s">
        <v>13</v>
      </c>
      <c r="C16" s="14">
        <f>NPV(9%,E16:H16)</f>
        <v>1539629.6685956395</v>
      </c>
      <c r="D16" s="6"/>
      <c r="E16" s="11">
        <f>E14</f>
        <v>173880</v>
      </c>
      <c r="F16" s="11">
        <f t="shared" ref="F16:G16" si="7">F14</f>
        <v>185662.8</v>
      </c>
      <c r="G16" s="11">
        <f t="shared" si="7"/>
        <v>198193.068</v>
      </c>
      <c r="H16" s="11">
        <f>H14+H15</f>
        <v>1511516.86708</v>
      </c>
      <c r="I16" s="6"/>
      <c r="J16" s="6"/>
      <c r="K16" s="6"/>
      <c r="L16" s="1"/>
      <c r="M16" s="1"/>
      <c r="N16" s="1"/>
    </row>
    <row r="17" spans="2:14" ht="33.6" x14ac:dyDescent="0.65">
      <c r="B17" s="6"/>
      <c r="C17" s="14"/>
      <c r="D17" s="6" t="s">
        <v>23</v>
      </c>
      <c r="E17" s="11"/>
      <c r="F17" s="11"/>
      <c r="G17" s="11"/>
      <c r="H17" s="11"/>
      <c r="I17" s="6"/>
      <c r="J17" s="6"/>
      <c r="K17" s="6"/>
      <c r="L17" s="1"/>
      <c r="M17" s="1"/>
      <c r="N17" s="1"/>
    </row>
    <row r="18" spans="2:14" ht="33.6" x14ac:dyDescent="0.65">
      <c r="B18" s="6"/>
      <c r="D18" s="6">
        <v>-1400000</v>
      </c>
      <c r="E18" s="18">
        <f>E16</f>
        <v>173880</v>
      </c>
      <c r="F18" s="18">
        <f t="shared" ref="F18:H18" si="8">F16</f>
        <v>185662.8</v>
      </c>
      <c r="G18" s="18">
        <f t="shared" si="8"/>
        <v>198193.068</v>
      </c>
      <c r="H18" s="18">
        <f t="shared" si="8"/>
        <v>1511516.86708</v>
      </c>
      <c r="I18" s="6"/>
      <c r="J18" s="6"/>
      <c r="K18" s="6"/>
      <c r="L18" s="1"/>
      <c r="M18" s="1"/>
      <c r="N18" s="1"/>
    </row>
    <row r="19" spans="2:14" ht="33.6" x14ac:dyDescent="0.65">
      <c r="B19" s="6"/>
      <c r="C19" s="6"/>
      <c r="D19" s="6"/>
      <c r="E19" s="6"/>
      <c r="F19" s="6"/>
      <c r="G19" s="6"/>
      <c r="H19" s="6"/>
      <c r="I19" s="6"/>
      <c r="J19" s="6"/>
      <c r="K19" s="6"/>
      <c r="L19" s="1"/>
      <c r="M19" s="1"/>
      <c r="N19" s="1"/>
    </row>
    <row r="20" spans="2:14" ht="33.6" x14ac:dyDescent="0.65">
      <c r="B20" s="9" t="s">
        <v>15</v>
      </c>
      <c r="C20" s="15">
        <f>IRR(D18:H18)</f>
        <v>0.12117239847760453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14" ht="33.6" x14ac:dyDescent="0.6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4" ht="33.6" x14ac:dyDescent="0.65">
      <c r="B22" s="1"/>
      <c r="C22" s="1"/>
      <c r="D22" s="2">
        <f>RATE(40,,-100,317)</f>
        <v>2.9263285674957128E-2</v>
      </c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 ht="33.6" x14ac:dyDescent="0.6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ht="33.6" x14ac:dyDescent="0.6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ht="33.6" x14ac:dyDescent="0.6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ht="33.6" x14ac:dyDescent="0.6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2:14" ht="33.6" x14ac:dyDescent="0.6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2:14" ht="33.6" x14ac:dyDescent="0.6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4" ht="33.6" x14ac:dyDescent="0.6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L26"/>
  <sheetViews>
    <sheetView workbookViewId="0">
      <selection activeCell="D14" sqref="D14"/>
    </sheetView>
  </sheetViews>
  <sheetFormatPr defaultRowHeight="14.4" x14ac:dyDescent="0.3"/>
  <cols>
    <col min="4" max="4" width="35.77734375" bestFit="1" customWidth="1"/>
  </cols>
  <sheetData>
    <row r="5" spans="3:12" ht="33.6" x14ac:dyDescent="0.65">
      <c r="C5" s="1"/>
      <c r="D5" s="1"/>
      <c r="E5" s="1"/>
      <c r="F5" s="1"/>
      <c r="G5" s="1"/>
      <c r="H5" s="1"/>
      <c r="I5" s="1"/>
      <c r="J5" s="1"/>
      <c r="K5" s="1"/>
      <c r="L5" s="1"/>
    </row>
    <row r="6" spans="3:12" ht="33.6" x14ac:dyDescent="0.65">
      <c r="C6" s="1" t="s">
        <v>16</v>
      </c>
      <c r="D6" s="17">
        <f>PMT(4.4%/12,30*12,340000)</f>
        <v>-1702.5870946781515</v>
      </c>
      <c r="E6" s="1"/>
      <c r="F6" s="1"/>
      <c r="G6" s="1"/>
      <c r="H6" s="1"/>
      <c r="I6" s="1"/>
      <c r="J6" s="1"/>
      <c r="K6" s="1"/>
      <c r="L6" s="1"/>
    </row>
    <row r="7" spans="3:12" ht="33.6" x14ac:dyDescent="0.65">
      <c r="C7" s="1"/>
      <c r="D7" s="1"/>
      <c r="E7" s="1"/>
      <c r="F7" s="1"/>
      <c r="G7" s="1"/>
      <c r="H7" s="1"/>
      <c r="I7" s="1"/>
      <c r="J7" s="1"/>
      <c r="K7" s="1"/>
      <c r="L7" s="1"/>
    </row>
    <row r="8" spans="3:12" ht="33.6" x14ac:dyDescent="0.65">
      <c r="C8" s="1" t="s">
        <v>17</v>
      </c>
      <c r="D8" s="17">
        <f>PMT(7%,75-30,-15000,1400000)</f>
        <v>-3796.9058278297589</v>
      </c>
      <c r="E8" s="1"/>
      <c r="F8" s="1"/>
      <c r="G8" s="1"/>
      <c r="H8" s="1"/>
      <c r="I8" s="1"/>
      <c r="J8" s="1"/>
      <c r="K8" s="1"/>
      <c r="L8" s="1"/>
    </row>
    <row r="9" spans="3:12" ht="33.6" x14ac:dyDescent="0.65">
      <c r="C9" s="1"/>
      <c r="D9" s="1"/>
      <c r="E9" s="1"/>
      <c r="F9" s="1"/>
      <c r="G9" s="1"/>
      <c r="H9" s="1"/>
      <c r="I9" s="1"/>
      <c r="J9" s="1"/>
      <c r="K9" s="1"/>
      <c r="L9" s="1"/>
    </row>
    <row r="10" spans="3:12" ht="33.6" x14ac:dyDescent="0.65">
      <c r="C10" s="1" t="s">
        <v>18</v>
      </c>
      <c r="D10" s="17">
        <f>PV(4.5%/12,15*12,31%*110000/12)</f>
        <v>-371462.95375665481</v>
      </c>
      <c r="E10" s="1"/>
      <c r="F10" s="1"/>
      <c r="G10" s="1"/>
      <c r="I10" s="1"/>
      <c r="J10" s="1"/>
      <c r="K10" s="1"/>
      <c r="L10" s="1"/>
    </row>
    <row r="11" spans="3:12" ht="33.6" x14ac:dyDescent="0.65"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3:12" ht="33.6" x14ac:dyDescent="0.65">
      <c r="C12" s="1" t="s">
        <v>19</v>
      </c>
      <c r="D12" s="17">
        <f>FV(6%,75-25,4800)</f>
        <v>-1393612.3419993191</v>
      </c>
      <c r="E12" s="1"/>
      <c r="F12" s="1"/>
      <c r="G12" s="1"/>
      <c r="H12" s="1"/>
      <c r="I12" s="1"/>
      <c r="J12" s="1"/>
      <c r="K12" s="1"/>
      <c r="L12" s="1"/>
    </row>
    <row r="13" spans="3:12" ht="33.6" x14ac:dyDescent="0.65">
      <c r="C13" s="1" t="s">
        <v>20</v>
      </c>
      <c r="D13" s="1"/>
      <c r="E13" s="1"/>
      <c r="F13" s="1"/>
      <c r="G13" s="1"/>
      <c r="H13" s="1"/>
      <c r="I13" s="1"/>
      <c r="J13" s="1"/>
      <c r="K13" s="1"/>
      <c r="L13" s="1"/>
    </row>
    <row r="14" spans="3:12" ht="33.6" x14ac:dyDescent="0.65">
      <c r="C14" s="1" t="s">
        <v>20</v>
      </c>
      <c r="D14" s="3">
        <f>RATE(2000-1980,,-100,145)</f>
        <v>1.8751825854989235E-2</v>
      </c>
      <c r="E14" s="1"/>
      <c r="F14" s="1"/>
      <c r="G14" s="1"/>
      <c r="H14" s="1"/>
      <c r="I14" s="1"/>
      <c r="J14" s="1"/>
      <c r="K14" s="1"/>
      <c r="L14" s="1"/>
    </row>
    <row r="15" spans="3:12" ht="33.6" x14ac:dyDescent="0.65"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3:12" ht="33.6" x14ac:dyDescent="0.65">
      <c r="C16" s="1" t="s">
        <v>21</v>
      </c>
      <c r="D16" s="16">
        <f>PV(3.5%,8,600,10000)</f>
        <v>-11718.488884169639</v>
      </c>
      <c r="E16" s="1"/>
      <c r="F16" s="1"/>
      <c r="G16" s="1"/>
      <c r="H16" s="1"/>
      <c r="I16" s="1"/>
      <c r="J16" s="1"/>
      <c r="K16" s="1"/>
      <c r="L16" s="1"/>
    </row>
    <row r="17" spans="3:12" ht="33.6" x14ac:dyDescent="0.65"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3:12" ht="33.6" x14ac:dyDescent="0.65">
      <c r="C18" s="1" t="s">
        <v>22</v>
      </c>
      <c r="D18" s="17">
        <f>FV(7%,70-30,5400,-4000)</f>
        <v>-1018131.7733819943</v>
      </c>
      <c r="E18" s="1"/>
      <c r="F18" s="1"/>
      <c r="G18" s="1"/>
      <c r="H18" s="1"/>
      <c r="I18" s="1"/>
      <c r="J18" s="1"/>
      <c r="K18" s="1"/>
      <c r="L18" s="1"/>
    </row>
    <row r="19" spans="3:12" ht="33.6" x14ac:dyDescent="0.65"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3:12" ht="33.6" x14ac:dyDescent="0.65"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3:12" ht="33.6" x14ac:dyDescent="0.65"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3:12" ht="33.6" x14ac:dyDescent="0.65"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3:12" ht="33.6" x14ac:dyDescent="0.65"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3:12" ht="33.6" x14ac:dyDescent="0.65"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3:12" ht="33.6" x14ac:dyDescent="0.65"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3:12" ht="33.6" x14ac:dyDescent="0.65">
      <c r="C26" s="1"/>
      <c r="D26" s="1"/>
      <c r="E26" s="1"/>
      <c r="F26" s="1"/>
      <c r="G26" s="1"/>
      <c r="H26" s="1"/>
      <c r="I26" s="1"/>
      <c r="J26" s="1"/>
      <c r="K26" s="1"/>
      <c r="L2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7"/>
  <sheetViews>
    <sheetView zoomScale="80" zoomScaleNormal="80" workbookViewId="0">
      <selection activeCell="L19" sqref="L19"/>
    </sheetView>
  </sheetViews>
  <sheetFormatPr defaultRowHeight="14.4" x14ac:dyDescent="0.3"/>
  <cols>
    <col min="2" max="2" width="15.88671875" customWidth="1"/>
    <col min="5" max="5" width="10.109375" bestFit="1" customWidth="1"/>
    <col min="8" max="8" width="19.44140625" customWidth="1"/>
    <col min="9" max="9" width="12.77734375" customWidth="1"/>
    <col min="11" max="11" width="16" customWidth="1"/>
  </cols>
  <sheetData>
    <row r="3" spans="2:11" x14ac:dyDescent="0.3">
      <c r="E3" s="19">
        <v>230</v>
      </c>
    </row>
    <row r="4" spans="2:11" ht="15" thickBot="1" x14ac:dyDescent="0.35">
      <c r="E4" s="19">
        <v>245</v>
      </c>
    </row>
    <row r="5" spans="2:11" x14ac:dyDescent="0.3">
      <c r="E5" s="19">
        <v>247</v>
      </c>
      <c r="H5" s="22" t="s">
        <v>24</v>
      </c>
      <c r="I5" s="22"/>
    </row>
    <row r="6" spans="2:11" x14ac:dyDescent="0.3">
      <c r="E6" s="19">
        <v>376</v>
      </c>
      <c r="H6" s="20"/>
      <c r="I6" s="20"/>
    </row>
    <row r="7" spans="2:11" x14ac:dyDescent="0.3">
      <c r="E7" s="19">
        <v>457</v>
      </c>
      <c r="H7" s="20" t="s">
        <v>25</v>
      </c>
      <c r="I7" s="28">
        <v>650.79999999999995</v>
      </c>
    </row>
    <row r="8" spans="2:11" x14ac:dyDescent="0.3">
      <c r="E8" s="19">
        <v>498</v>
      </c>
      <c r="H8" s="20" t="s">
        <v>26</v>
      </c>
      <c r="I8" s="23">
        <v>49.362367582332737</v>
      </c>
    </row>
    <row r="9" spans="2:11" x14ac:dyDescent="0.3">
      <c r="E9" s="19">
        <v>507</v>
      </c>
      <c r="H9" s="20" t="s">
        <v>27</v>
      </c>
      <c r="I9" s="25">
        <v>632</v>
      </c>
    </row>
    <row r="10" spans="2:11" x14ac:dyDescent="0.3">
      <c r="E10" s="19">
        <v>509</v>
      </c>
      <c r="H10" s="20" t="s">
        <v>28</v>
      </c>
      <c r="I10" s="23" t="e">
        <v>#N/A</v>
      </c>
    </row>
    <row r="11" spans="2:11" ht="36.6" x14ac:dyDescent="0.7">
      <c r="B11" s="30">
        <f>2*(6/25)^0.5</f>
        <v>0.9797958971132712</v>
      </c>
      <c r="E11" s="19">
        <v>545</v>
      </c>
      <c r="H11" s="20" t="s">
        <v>29</v>
      </c>
      <c r="I11" s="32">
        <v>246.81183791166367</v>
      </c>
      <c r="K11" s="31">
        <f>2*I11</f>
        <v>493.62367582332735</v>
      </c>
    </row>
    <row r="12" spans="2:11" x14ac:dyDescent="0.3">
      <c r="E12" s="19">
        <v>587</v>
      </c>
      <c r="H12" s="20" t="s">
        <v>30</v>
      </c>
      <c r="I12" s="25">
        <v>60916.083333333336</v>
      </c>
    </row>
    <row r="13" spans="2:11" ht="31.2" x14ac:dyDescent="0.6">
      <c r="E13" s="19">
        <v>593</v>
      </c>
      <c r="H13" s="20" t="s">
        <v>31</v>
      </c>
      <c r="I13" s="23">
        <v>-0.26064412809757753</v>
      </c>
      <c r="J13" t="s">
        <v>41</v>
      </c>
      <c r="K13" s="33">
        <f>K11+I7</f>
        <v>1144.4236758233274</v>
      </c>
    </row>
    <row r="14" spans="2:11" ht="31.2" x14ac:dyDescent="0.6">
      <c r="E14" s="19">
        <v>624</v>
      </c>
      <c r="H14" s="20" t="s">
        <v>32</v>
      </c>
      <c r="I14" s="29">
        <v>0.1360591715217703</v>
      </c>
      <c r="J14" t="s">
        <v>42</v>
      </c>
      <c r="K14" s="33">
        <f>I7-K11</f>
        <v>157.17632417667261</v>
      </c>
    </row>
    <row r="15" spans="2:11" ht="31.2" x14ac:dyDescent="0.6">
      <c r="E15" s="19">
        <v>632</v>
      </c>
      <c r="H15" s="20" t="s">
        <v>33</v>
      </c>
      <c r="I15" s="25">
        <v>930</v>
      </c>
      <c r="K15" s="7"/>
    </row>
    <row r="16" spans="2:11" ht="31.2" x14ac:dyDescent="0.6">
      <c r="E16" s="19">
        <v>649</v>
      </c>
      <c r="H16" s="20" t="s">
        <v>34</v>
      </c>
      <c r="I16" s="23">
        <v>230</v>
      </c>
      <c r="K16" s="7">
        <f>I23*1.5</f>
        <v>526.5</v>
      </c>
    </row>
    <row r="17" spans="5:11" ht="31.2" x14ac:dyDescent="0.6">
      <c r="E17" s="19">
        <v>698</v>
      </c>
      <c r="H17" s="20" t="s">
        <v>35</v>
      </c>
      <c r="I17" s="23">
        <v>1160</v>
      </c>
      <c r="J17" t="s">
        <v>41</v>
      </c>
      <c r="K17" s="33">
        <f>I21+K16</f>
        <v>1380</v>
      </c>
    </row>
    <row r="18" spans="5:11" ht="31.2" x14ac:dyDescent="0.6">
      <c r="E18" s="19">
        <v>707</v>
      </c>
      <c r="H18" s="20" t="s">
        <v>36</v>
      </c>
      <c r="I18" s="23">
        <v>16270</v>
      </c>
      <c r="J18" t="s">
        <v>42</v>
      </c>
      <c r="K18" s="33">
        <f>I22-K16</f>
        <v>-24</v>
      </c>
    </row>
    <row r="19" spans="5:11" ht="15" thickBot="1" x14ac:dyDescent="0.35">
      <c r="E19" s="19">
        <v>709</v>
      </c>
      <c r="H19" s="21" t="s">
        <v>37</v>
      </c>
      <c r="I19" s="24">
        <v>25</v>
      </c>
    </row>
    <row r="20" spans="5:11" x14ac:dyDescent="0.3">
      <c r="E20" s="19">
        <v>791</v>
      </c>
    </row>
    <row r="21" spans="5:11" x14ac:dyDescent="0.3">
      <c r="E21" s="19">
        <v>835</v>
      </c>
      <c r="H21" t="s">
        <v>38</v>
      </c>
      <c r="I21" s="26">
        <f>_xlfn.QUARTILE.EXC(E3:E27,3)</f>
        <v>853.5</v>
      </c>
    </row>
    <row r="22" spans="5:11" x14ac:dyDescent="0.3">
      <c r="E22" s="19">
        <v>872</v>
      </c>
      <c r="H22" t="s">
        <v>39</v>
      </c>
      <c r="I22" s="26">
        <f>_xlfn.QUARTILE.EXC(E3:E27,1)</f>
        <v>502.5</v>
      </c>
    </row>
    <row r="23" spans="5:11" x14ac:dyDescent="0.3">
      <c r="E23" s="19">
        <v>890</v>
      </c>
      <c r="H23" t="s">
        <v>40</v>
      </c>
      <c r="I23" s="27">
        <f>I21-I22</f>
        <v>351</v>
      </c>
    </row>
    <row r="24" spans="5:11" x14ac:dyDescent="0.3">
      <c r="E24" s="19">
        <v>900</v>
      </c>
    </row>
    <row r="25" spans="5:11" x14ac:dyDescent="0.3">
      <c r="E25" s="19">
        <v>904</v>
      </c>
    </row>
    <row r="26" spans="5:11" x14ac:dyDescent="0.3">
      <c r="E26" s="19">
        <v>1105</v>
      </c>
    </row>
    <row r="27" spans="5:11" x14ac:dyDescent="0.3">
      <c r="E27" s="19">
        <v>1160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Normal Probability</vt:lpstr>
      <vt:lpstr>Fin Functions #10-12</vt:lpstr>
      <vt:lpstr>Fin Functions #1-8</vt:lpstr>
      <vt:lpstr>Univariate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2014-12-13T18:44:19Z</cp:lastPrinted>
  <dcterms:created xsi:type="dcterms:W3CDTF">2014-12-11T16:10:19Z</dcterms:created>
  <dcterms:modified xsi:type="dcterms:W3CDTF">2014-12-16T01:08:50Z</dcterms:modified>
</cp:coreProperties>
</file>