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-15" windowWidth="20610" windowHeight="10695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59" i="1" l="1"/>
  <c r="B44" i="1"/>
  <c r="B40" i="1"/>
  <c r="B35" i="1"/>
  <c r="B29" i="1"/>
  <c r="B24" i="1"/>
  <c r="B18" i="1"/>
  <c r="B14" i="1"/>
  <c r="B7" i="1"/>
  <c r="F81" i="1" l="1"/>
  <c r="G81" i="1" s="1"/>
  <c r="H81" i="1" s="1"/>
  <c r="E78" i="1" l="1"/>
  <c r="F78" i="1" s="1"/>
  <c r="B69" i="1"/>
  <c r="B54" i="1"/>
  <c r="B49" i="1"/>
  <c r="F79" i="1" l="1"/>
  <c r="F80" i="1" s="1"/>
  <c r="F82" i="1" s="1"/>
  <c r="G78" i="1"/>
  <c r="E79" i="1"/>
  <c r="E80" i="1" s="1"/>
  <c r="E82" i="1" s="1"/>
  <c r="H78" i="1" l="1"/>
  <c r="G79" i="1"/>
  <c r="G80" i="1" s="1"/>
  <c r="G82" i="1" s="1"/>
  <c r="H79" i="1" l="1"/>
  <c r="H80" i="1" s="1"/>
  <c r="H82" i="1" s="1"/>
</calcChain>
</file>

<file path=xl/sharedStrings.xml><?xml version="1.0" encoding="utf-8"?>
<sst xmlns="http://schemas.openxmlformats.org/spreadsheetml/2006/main" count="95" uniqueCount="79">
  <si>
    <t>Year Three</t>
  </si>
  <si>
    <t>Year Four</t>
  </si>
  <si>
    <t>#11</t>
  </si>
  <si>
    <t>Output = IRR ("intenral rate of return")</t>
  </si>
  <si>
    <t xml:space="preserve">Year 0 </t>
  </si>
  <si>
    <t>BE SURE TO ROUND % ANSWER TO NEAREST TENTH</t>
  </si>
  <si>
    <t xml:space="preserve">NO input required for "Guess" in function box. </t>
  </si>
  <si>
    <t>#12</t>
  </si>
  <si>
    <t>Year 1</t>
  </si>
  <si>
    <t>Year 2</t>
  </si>
  <si>
    <t>Year 3</t>
  </si>
  <si>
    <t>Annual Gross Income</t>
  </si>
  <si>
    <t>Annual Effective Gross Income</t>
  </si>
  <si>
    <t>Annual Expenses</t>
  </si>
  <si>
    <t>Annual Net Income</t>
  </si>
  <si>
    <t>Business Statistics Mr. Nelson 10/10/2012</t>
  </si>
  <si>
    <t xml:space="preserve"> Input the purchase price as a negative number, $ going out . </t>
  </si>
  <si>
    <t xml:space="preserve">     Subtract vacancy figure from annual gross income for each year</t>
  </si>
  <si>
    <t>Vacancy &amp; Collection Loss (7%)</t>
    <phoneticPr fontId="8" type="noConversion"/>
  </si>
  <si>
    <t>#1</t>
  </si>
  <si>
    <t xml:space="preserve">Output = FV   "how much will have been saved at retirement" </t>
  </si>
  <si>
    <t>#2</t>
  </si>
  <si>
    <t>Output = PV  "Present Value of Option One"</t>
  </si>
  <si>
    <t xml:space="preserve">Inputs: </t>
  </si>
  <si>
    <t>OPTION ONE</t>
  </si>
  <si>
    <t>OPTION TWO</t>
  </si>
  <si>
    <t>BOTH</t>
  </si>
  <si>
    <t>OPTION TWO HAS A HIGHER PRESENT VALUE &amp; IS THE BEST OPTION.</t>
  </si>
  <si>
    <t>#3</t>
  </si>
  <si>
    <t>Output = PMT "monthly payment"</t>
  </si>
  <si>
    <t>REMEMBER: FOR ALL LOANS, DO MONTHLY</t>
  </si>
  <si>
    <t>#4</t>
  </si>
  <si>
    <t>Output = PMT ". . .must be saved each year . . ."</t>
  </si>
  <si>
    <t>#5</t>
  </si>
  <si>
    <t>Output = PV "how much should an investor pay"</t>
  </si>
  <si>
    <t>NOTICE: PER year = PMT</t>
  </si>
  <si>
    <t>NOTE: INVESTMENT VALUES = PV</t>
  </si>
  <si>
    <t>Inputs:</t>
  </si>
  <si>
    <t>#7</t>
  </si>
  <si>
    <t>#6</t>
  </si>
  <si>
    <t>#8</t>
  </si>
  <si>
    <t>Output = PV  "how much can you borrow", loan amount</t>
  </si>
  <si>
    <t>#9</t>
  </si>
  <si>
    <t xml:space="preserve">Output = PMT ("must be saved each year") </t>
  </si>
  <si>
    <t>#10</t>
  </si>
  <si>
    <t>Output = FV "will have been saved at retirement"</t>
  </si>
  <si>
    <t>REMEMBER: Ignore negatives and round ansers to the nearest dollar; will explain why in subsequent weeks.</t>
  </si>
  <si>
    <t>If you understand these problems, you'll do great on the midterm.</t>
  </si>
  <si>
    <t xml:space="preserve">   Note: Student loan is a liability, input as negative value</t>
  </si>
  <si>
    <t>NOTICE: EACH YEAR = PMT</t>
  </si>
  <si>
    <t>Dividing by 12 converts annual payment to monthly payment</t>
  </si>
  <si>
    <t>Output = NPV ("net present value")</t>
  </si>
  <si>
    <t>Input:</t>
  </si>
  <si>
    <t>Year One</t>
  </si>
  <si>
    <t>Year Two</t>
  </si>
  <si>
    <t xml:space="preserve"> n = 35 (55-20);  PMT = $3,500 ("per year"); rate = 5%  PV = 0 ("no savings")</t>
  </si>
  <si>
    <t>Inputs: PMT = $45,000 ("per year"); n = 7; rate = 7%</t>
  </si>
  <si>
    <t xml:space="preserve">Inputs: FV = $600,000  "lump sum in 10 years"; n =10; rate = 7% </t>
  </si>
  <si>
    <t>rate = 6%.</t>
  </si>
  <si>
    <t>NOTE: *35% allocates annual income to annual payment</t>
  </si>
  <si>
    <t>PMT = $120,000 per year * 35% / 12;</t>
  </si>
  <si>
    <t xml:space="preserve">rate = 3.7%/12; n = 15*12    </t>
  </si>
  <si>
    <t>FV = $1,000,000 ("savings goal"); rate = 7%; n = 40 (65-25)</t>
  </si>
  <si>
    <r>
      <t xml:space="preserve">PMT = $4,000 ("per year"); PV = </t>
    </r>
    <r>
      <rPr>
        <sz val="18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$60,000 ("student loan"); rate = 6%; n = 55 (80 - 25)</t>
    </r>
  </si>
  <si>
    <t xml:space="preserve">4th year income includes income from operations of $109,000 </t>
  </si>
  <si>
    <t xml:space="preserve">    + $900,000 from proceeds of selling property  =  $1,009,000</t>
  </si>
  <si>
    <t>Rate = 9%</t>
  </si>
  <si>
    <t xml:space="preserve">      Increase each year gross income 4% by multiplying by 1.04</t>
  </si>
  <si>
    <t xml:space="preserve">PV = $450,000 (loan amount); rate = 3.7%/12; n = 30*12 </t>
  </si>
  <si>
    <t>Year 4</t>
  </si>
  <si>
    <t xml:space="preserve">     Multiply each year annual gross income by 6%</t>
  </si>
  <si>
    <t xml:space="preserve">     Increase each year expenses 7% by multiplying by 1.07</t>
  </si>
  <si>
    <r>
      <t>FV = $1,200,000 ("savings goal"); n = 45 (70 - 25); PV =</t>
    </r>
    <r>
      <rPr>
        <sz val="11"/>
        <color rgb="FFFF0000"/>
        <rFont val="Calibri"/>
        <family val="2"/>
        <scheme val="minor"/>
      </rPr>
      <t xml:space="preserve"> - $50,000</t>
    </r>
    <r>
      <rPr>
        <sz val="11"/>
        <color theme="1"/>
        <rFont val="Calibri"/>
        <family val="2"/>
        <scheme val="minor"/>
      </rPr>
      <t xml:space="preserve"> ("presently have  savings of");</t>
    </r>
  </si>
  <si>
    <t>NOTICE: "Savings" input as negative $50,000.</t>
  </si>
  <si>
    <t xml:space="preserve"> FV = $30,000 (face value); PMT = $1,000 per year; rate = 7%; n = 16 years.</t>
  </si>
  <si>
    <t xml:space="preserve"> FV = $45,000 (face value); rate = 6.0%; n = 10 years</t>
  </si>
  <si>
    <t>Note: Before the clock starts (time 0), you buy the property for $875,000.</t>
  </si>
  <si>
    <t>Business Statistics Mr. Nelson 11/20/2012</t>
  </si>
  <si>
    <t xml:space="preserve">     Subtract expenses from effective gross income for each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</si>
</sst>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">
    <xf numFmtId="0" fontId="0" fillId="0" borderId="0" xfId="0"/>
    <xf numFmtId="8" fontId="0" fillId="0" borderId="0" xfId="0" applyNumberFormat="1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164" fontId="0" fillId="0" borderId="0" xfId="0" applyNumberFormat="1"/>
    <xf numFmtId="164" fontId="0" fillId="0" borderId="0" xfId="1" applyNumberFormat="1" applyFont="1"/>
    <xf numFmtId="0" fontId="7" fillId="0" borderId="0" xfId="0" applyFont="1"/>
    <xf numFmtId="8" fontId="9" fillId="0" borderId="0" xfId="0" applyNumberFormat="1" applyFont="1"/>
    <xf numFmtId="165" fontId="9" fillId="0" borderId="0" xfId="0" applyNumberFormat="1" applyFont="1"/>
    <xf numFmtId="0" fontId="10" fillId="0" borderId="0" xfId="0" applyFont="1"/>
    <xf numFmtId="164" fontId="9" fillId="0" borderId="0" xfId="0" applyNumberFormat="1" applyFont="1"/>
    <xf numFmtId="164" fontId="9" fillId="2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97822" cy="468013"/>
    <xdr:sp macro="" textlink="">
      <xdr:nvSpPr>
        <xdr:cNvPr id="2" name="Rectangle 1"/>
        <xdr:cNvSpPr/>
      </xdr:nvSpPr>
      <xdr:spPr>
        <a:xfrm>
          <a:off x="1063653" y="107448"/>
          <a:ext cx="819782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Midterm #2 Financial Functions Practice #2 Annotated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Answers</a:t>
          </a:r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3:O84"/>
  <sheetViews>
    <sheetView tabSelected="1" view="pageBreakPreview" zoomScale="80" zoomScaleNormal="85" zoomScaleSheetLayoutView="80" workbookViewId="0">
      <selection activeCell="L77" sqref="L77"/>
    </sheetView>
  </sheetViews>
  <sheetFormatPr defaultColWidth="8.85546875" defaultRowHeight="15" x14ac:dyDescent="0.25"/>
  <cols>
    <col min="1" max="1" width="8.85546875" style="4"/>
    <col min="2" max="2" width="16.140625" customWidth="1"/>
    <col min="5" max="5" width="11.140625" bestFit="1" customWidth="1"/>
    <col min="6" max="6" width="12.7109375" bestFit="1" customWidth="1"/>
    <col min="7" max="7" width="11.140625" bestFit="1" customWidth="1"/>
    <col min="8" max="8" width="9.42578125" customWidth="1"/>
  </cols>
  <sheetData>
    <row r="3" spans="1:10" x14ac:dyDescent="0.25">
      <c r="A3" s="4" t="s">
        <v>46</v>
      </c>
    </row>
    <row r="4" spans="1:10" x14ac:dyDescent="0.25">
      <c r="A4" s="4" t="s">
        <v>47</v>
      </c>
    </row>
    <row r="6" spans="1:10" ht="15.75" x14ac:dyDescent="0.25">
      <c r="A6" s="4" t="s">
        <v>19</v>
      </c>
      <c r="C6" t="s">
        <v>20</v>
      </c>
      <c r="J6" s="3" t="s">
        <v>35</v>
      </c>
    </row>
    <row r="7" spans="1:10" x14ac:dyDescent="0.25">
      <c r="B7" s="1">
        <f>FV(5%,35,3500,0)</f>
        <v>-316121.07573145756</v>
      </c>
    </row>
    <row r="8" spans="1:10" x14ac:dyDescent="0.25">
      <c r="C8" t="s">
        <v>23</v>
      </c>
      <c r="D8" t="s">
        <v>55</v>
      </c>
    </row>
    <row r="11" spans="1:10" x14ac:dyDescent="0.25">
      <c r="A11" s="4" t="s">
        <v>21</v>
      </c>
      <c r="B11" t="s">
        <v>26</v>
      </c>
      <c r="C11" t="s">
        <v>22</v>
      </c>
    </row>
    <row r="13" spans="1:10" ht="15.75" x14ac:dyDescent="0.25">
      <c r="B13" t="s">
        <v>24</v>
      </c>
      <c r="C13" t="s">
        <v>56</v>
      </c>
      <c r="J13" s="3" t="s">
        <v>35</v>
      </c>
    </row>
    <row r="14" spans="1:10" x14ac:dyDescent="0.25">
      <c r="B14" s="1">
        <f>PV(7%,7,45000)</f>
        <v>-242518.02307419138</v>
      </c>
    </row>
    <row r="15" spans="1:10" x14ac:dyDescent="0.25">
      <c r="B15" s="1"/>
    </row>
    <row r="17" spans="1:10" x14ac:dyDescent="0.25">
      <c r="B17" t="s">
        <v>25</v>
      </c>
      <c r="C17" t="s">
        <v>57</v>
      </c>
    </row>
    <row r="18" spans="1:10" x14ac:dyDescent="0.25">
      <c r="B18" s="1">
        <f>PV(7%,10,0,600000)</f>
        <v>-305009.57528083067</v>
      </c>
    </row>
    <row r="20" spans="1:10" x14ac:dyDescent="0.25">
      <c r="B20" s="11" t="s">
        <v>27</v>
      </c>
      <c r="C20" s="11"/>
      <c r="D20" s="11"/>
      <c r="E20" s="11"/>
      <c r="F20" s="11"/>
    </row>
    <row r="23" spans="1:10" ht="18.75" x14ac:dyDescent="0.3">
      <c r="A23" s="4" t="s">
        <v>28</v>
      </c>
      <c r="C23" t="s">
        <v>29</v>
      </c>
      <c r="G23" s="2" t="s">
        <v>30</v>
      </c>
    </row>
    <row r="24" spans="1:10" x14ac:dyDescent="0.25">
      <c r="B24" s="1">
        <f>PMT(3.7%/12,30*12,450000)</f>
        <v>-2071.2734311961644</v>
      </c>
    </row>
    <row r="25" spans="1:10" x14ac:dyDescent="0.25">
      <c r="C25" t="s">
        <v>23</v>
      </c>
      <c r="D25" t="s">
        <v>68</v>
      </c>
    </row>
    <row r="28" spans="1:10" ht="15.75" x14ac:dyDescent="0.25">
      <c r="A28" s="4" t="s">
        <v>31</v>
      </c>
      <c r="C28" t="s">
        <v>32</v>
      </c>
      <c r="J28" s="3" t="s">
        <v>49</v>
      </c>
    </row>
    <row r="29" spans="1:10" x14ac:dyDescent="0.25">
      <c r="B29" s="1">
        <f>PMT(6%,45,-50000,1200000)</f>
        <v>-2405.5702075668191</v>
      </c>
    </row>
    <row r="30" spans="1:10" x14ac:dyDescent="0.25">
      <c r="C30" t="s">
        <v>23</v>
      </c>
      <c r="D30" t="s">
        <v>72</v>
      </c>
    </row>
    <row r="31" spans="1:10" ht="15.75" x14ac:dyDescent="0.25">
      <c r="D31" t="s">
        <v>58</v>
      </c>
      <c r="I31" s="3" t="s">
        <v>73</v>
      </c>
    </row>
    <row r="34" spans="1:13" ht="15.75" x14ac:dyDescent="0.25">
      <c r="A34" s="4" t="s">
        <v>33</v>
      </c>
      <c r="C34" t="s">
        <v>34</v>
      </c>
      <c r="I34" s="3" t="s">
        <v>36</v>
      </c>
    </row>
    <row r="35" spans="1:13" x14ac:dyDescent="0.25">
      <c r="B35" s="1">
        <f>PV(7%,16,1000,30000)</f>
        <v>-19608.686536803678</v>
      </c>
    </row>
    <row r="36" spans="1:13" x14ac:dyDescent="0.25">
      <c r="C36" t="s">
        <v>37</v>
      </c>
      <c r="D36" t="s">
        <v>74</v>
      </c>
    </row>
    <row r="39" spans="1:13" ht="15.75" x14ac:dyDescent="0.25">
      <c r="A39" s="4" t="s">
        <v>39</v>
      </c>
      <c r="C39" t="s">
        <v>34</v>
      </c>
      <c r="I39" s="3" t="s">
        <v>36</v>
      </c>
    </row>
    <row r="40" spans="1:13" x14ac:dyDescent="0.25">
      <c r="B40" s="1">
        <f>PV(6%,10,,45000)</f>
        <v>-25127.764961180303</v>
      </c>
    </row>
    <row r="41" spans="1:13" x14ac:dyDescent="0.25">
      <c r="C41" t="s">
        <v>37</v>
      </c>
      <c r="D41" t="s">
        <v>75</v>
      </c>
    </row>
    <row r="42" spans="1:13" x14ac:dyDescent="0.25">
      <c r="J42" s="4" t="s">
        <v>77</v>
      </c>
    </row>
    <row r="43" spans="1:13" x14ac:dyDescent="0.25">
      <c r="A43" s="4" t="s">
        <v>38</v>
      </c>
      <c r="C43" t="s">
        <v>41</v>
      </c>
    </row>
    <row r="44" spans="1:13" x14ac:dyDescent="0.25">
      <c r="B44" s="1">
        <f>PV(3.7%/12,15*12,120000*35%/12)</f>
        <v>-482928.87950370129</v>
      </c>
    </row>
    <row r="45" spans="1:13" ht="15.75" x14ac:dyDescent="0.25">
      <c r="C45" t="s">
        <v>37</v>
      </c>
      <c r="D45" t="s">
        <v>60</v>
      </c>
      <c r="H45" s="3" t="s">
        <v>59</v>
      </c>
      <c r="I45" s="3"/>
      <c r="J45" s="3"/>
      <c r="K45" s="3"/>
      <c r="L45" s="3"/>
      <c r="M45" s="3"/>
    </row>
    <row r="46" spans="1:13" ht="15.75" x14ac:dyDescent="0.25">
      <c r="D46" t="s">
        <v>61</v>
      </c>
      <c r="H46" s="3" t="s">
        <v>50</v>
      </c>
      <c r="I46" s="3"/>
      <c r="J46" s="3"/>
      <c r="K46" s="3"/>
      <c r="L46" s="3"/>
      <c r="M46" s="3"/>
    </row>
    <row r="47" spans="1:13" x14ac:dyDescent="0.25">
      <c r="H47" s="5"/>
      <c r="I47" s="5"/>
      <c r="J47" s="5"/>
      <c r="K47" s="5"/>
      <c r="L47" s="5"/>
      <c r="M47" s="4"/>
    </row>
    <row r="48" spans="1:13" ht="15.75" x14ac:dyDescent="0.25">
      <c r="A48" s="4" t="s">
        <v>40</v>
      </c>
      <c r="C48" t="s">
        <v>43</v>
      </c>
      <c r="I48" s="3" t="s">
        <v>49</v>
      </c>
    </row>
    <row r="49" spans="1:14" x14ac:dyDescent="0.25">
      <c r="B49" s="1">
        <f>PMT(7%,40,,1000000)</f>
        <v>-5009.1388736103154</v>
      </c>
    </row>
    <row r="50" spans="1:14" x14ac:dyDescent="0.25">
      <c r="C50" t="s">
        <v>37</v>
      </c>
      <c r="D50" t="s">
        <v>62</v>
      </c>
    </row>
    <row r="53" spans="1:14" x14ac:dyDescent="0.25">
      <c r="A53" s="4" t="s">
        <v>42</v>
      </c>
      <c r="C53" t="s">
        <v>45</v>
      </c>
      <c r="H53" s="5" t="s">
        <v>48</v>
      </c>
    </row>
    <row r="54" spans="1:14" x14ac:dyDescent="0.25">
      <c r="B54" s="1">
        <f>FV(6%,55,4000,-60000)</f>
        <v>-97668.810627544066</v>
      </c>
    </row>
    <row r="55" spans="1:14" ht="23.25" x14ac:dyDescent="0.35">
      <c r="C55" t="s">
        <v>37</v>
      </c>
      <c r="D55" t="s">
        <v>63</v>
      </c>
    </row>
    <row r="58" spans="1:14" x14ac:dyDescent="0.25">
      <c r="A58" s="4" t="s">
        <v>44</v>
      </c>
      <c r="C58" t="s">
        <v>51</v>
      </c>
    </row>
    <row r="59" spans="1:14" x14ac:dyDescent="0.25">
      <c r="B59" s="9">
        <f>NPV(9%,F60:F63)</f>
        <v>958547.7030973786</v>
      </c>
    </row>
    <row r="60" spans="1:14" x14ac:dyDescent="0.25">
      <c r="C60" t="s">
        <v>52</v>
      </c>
      <c r="D60" t="s">
        <v>53</v>
      </c>
      <c r="F60" s="6">
        <v>90000</v>
      </c>
    </row>
    <row r="61" spans="1:14" x14ac:dyDescent="0.25">
      <c r="D61" t="s">
        <v>54</v>
      </c>
      <c r="F61" s="6">
        <v>97000</v>
      </c>
    </row>
    <row r="62" spans="1:14" x14ac:dyDescent="0.25">
      <c r="D62" t="s">
        <v>0</v>
      </c>
      <c r="F62" s="6">
        <v>103000</v>
      </c>
    </row>
    <row r="63" spans="1:14" x14ac:dyDescent="0.25">
      <c r="D63" t="s">
        <v>1</v>
      </c>
      <c r="F63" s="7">
        <v>1009000</v>
      </c>
      <c r="H63" s="4" t="s">
        <v>64</v>
      </c>
      <c r="I63" s="4"/>
      <c r="J63" s="4"/>
      <c r="K63" s="4"/>
      <c r="L63" s="4"/>
      <c r="M63" s="4"/>
      <c r="N63" s="4"/>
    </row>
    <row r="64" spans="1:14" x14ac:dyDescent="0.25">
      <c r="H64" s="4" t="s">
        <v>65</v>
      </c>
      <c r="I64" s="4"/>
      <c r="J64" s="4"/>
      <c r="K64" s="4"/>
      <c r="L64" s="4"/>
      <c r="M64" s="4"/>
      <c r="N64" s="4"/>
    </row>
    <row r="65" spans="1:15" x14ac:dyDescent="0.25">
      <c r="D65" t="s">
        <v>66</v>
      </c>
    </row>
    <row r="68" spans="1:15" x14ac:dyDescent="0.25">
      <c r="A68" s="4" t="s">
        <v>2</v>
      </c>
      <c r="C68" t="s">
        <v>3</v>
      </c>
    </row>
    <row r="69" spans="1:15" x14ac:dyDescent="0.25">
      <c r="B69" s="10">
        <f>IRR(F70:F74)</f>
        <v>0.11897714850583996</v>
      </c>
      <c r="G69" s="4" t="s">
        <v>76</v>
      </c>
    </row>
    <row r="70" spans="1:15" x14ac:dyDescent="0.25">
      <c r="C70" t="s">
        <v>52</v>
      </c>
      <c r="D70" t="s">
        <v>4</v>
      </c>
      <c r="F70" s="6">
        <v>-875000</v>
      </c>
      <c r="H70" s="4" t="s">
        <v>16</v>
      </c>
    </row>
    <row r="71" spans="1:15" x14ac:dyDescent="0.25">
      <c r="D71" t="s">
        <v>53</v>
      </c>
      <c r="F71" s="6">
        <v>90000</v>
      </c>
    </row>
    <row r="72" spans="1:15" x14ac:dyDescent="0.25">
      <c r="D72" t="s">
        <v>54</v>
      </c>
      <c r="F72" s="6">
        <v>97000</v>
      </c>
      <c r="H72" s="4" t="s">
        <v>5</v>
      </c>
      <c r="I72" s="4"/>
      <c r="J72" s="4"/>
      <c r="K72" s="4"/>
      <c r="L72" s="4"/>
    </row>
    <row r="73" spans="1:15" x14ac:dyDescent="0.25">
      <c r="D73" t="s">
        <v>0</v>
      </c>
      <c r="F73" s="6">
        <v>103000</v>
      </c>
      <c r="H73" s="4" t="s">
        <v>6</v>
      </c>
      <c r="I73" s="4"/>
      <c r="J73" s="4"/>
      <c r="K73" s="4"/>
      <c r="L73" s="4"/>
    </row>
    <row r="74" spans="1:15" x14ac:dyDescent="0.25">
      <c r="D74" t="s">
        <v>1</v>
      </c>
      <c r="F74" s="7">
        <v>1009000</v>
      </c>
    </row>
    <row r="75" spans="1:15" x14ac:dyDescent="0.25">
      <c r="J75" s="4" t="s">
        <v>15</v>
      </c>
    </row>
    <row r="77" spans="1:15" x14ac:dyDescent="0.25">
      <c r="A77" s="4" t="s">
        <v>7</v>
      </c>
      <c r="E77" t="s">
        <v>8</v>
      </c>
      <c r="F77" t="s">
        <v>9</v>
      </c>
      <c r="G77" t="s">
        <v>10</v>
      </c>
      <c r="H77" t="s">
        <v>69</v>
      </c>
    </row>
    <row r="78" spans="1:15" x14ac:dyDescent="0.25">
      <c r="B78" s="11" t="s">
        <v>11</v>
      </c>
      <c r="E78" s="6">
        <f>15*1200*12</f>
        <v>216000</v>
      </c>
      <c r="F78" s="6">
        <f>E78*1.04</f>
        <v>224640</v>
      </c>
      <c r="G78" s="6">
        <f>F78*1.04</f>
        <v>233625.60000000001</v>
      </c>
      <c r="H78" s="12">
        <f>G78*1.04</f>
        <v>242970.62400000001</v>
      </c>
      <c r="I78" s="5" t="s">
        <v>67</v>
      </c>
      <c r="J78" s="8"/>
      <c r="K78" s="8"/>
      <c r="L78" s="8"/>
      <c r="M78" s="8"/>
      <c r="N78" s="8"/>
      <c r="O78" s="8"/>
    </row>
    <row r="79" spans="1:15" x14ac:dyDescent="0.25">
      <c r="B79" s="11" t="s">
        <v>18</v>
      </c>
      <c r="E79" s="6">
        <f>E78*0.06</f>
        <v>12960</v>
      </c>
      <c r="F79" s="6">
        <f>F78*0.06</f>
        <v>13478.4</v>
      </c>
      <c r="G79" s="6">
        <f>G78*0.06</f>
        <v>14017.536</v>
      </c>
      <c r="H79" s="12">
        <f>H78*0.06</f>
        <v>14578.237440000001</v>
      </c>
      <c r="I79" s="5" t="s">
        <v>70</v>
      </c>
      <c r="J79" s="8"/>
      <c r="K79" s="8"/>
      <c r="L79" s="8"/>
      <c r="M79" s="8"/>
      <c r="N79" s="8"/>
      <c r="O79" s="8"/>
    </row>
    <row r="80" spans="1:15" x14ac:dyDescent="0.25">
      <c r="B80" s="11" t="s">
        <v>12</v>
      </c>
      <c r="E80" s="6">
        <f>E78-E79</f>
        <v>203040</v>
      </c>
      <c r="F80" s="6">
        <f>F78-F79</f>
        <v>211161.60000000001</v>
      </c>
      <c r="G80" s="6">
        <f>G78-G79</f>
        <v>219608.06400000001</v>
      </c>
      <c r="H80" s="12">
        <f>H78-H79</f>
        <v>228392.38656000001</v>
      </c>
      <c r="I80" s="5" t="s">
        <v>17</v>
      </c>
      <c r="J80" s="8"/>
      <c r="K80" s="8"/>
      <c r="L80" s="8"/>
      <c r="M80" s="8"/>
      <c r="N80" s="8"/>
      <c r="O80" s="8"/>
    </row>
    <row r="81" spans="2:15" x14ac:dyDescent="0.25">
      <c r="B81" s="11" t="s">
        <v>13</v>
      </c>
      <c r="E81" s="6">
        <v>50000</v>
      </c>
      <c r="F81" s="6">
        <f>E81*1.07</f>
        <v>53500</v>
      </c>
      <c r="G81" s="6">
        <f>F81*1.07</f>
        <v>57245</v>
      </c>
      <c r="H81" s="12">
        <f>G81*1.07</f>
        <v>61252.15</v>
      </c>
      <c r="I81" s="5" t="s">
        <v>71</v>
      </c>
      <c r="J81" s="8"/>
      <c r="K81" s="8"/>
      <c r="L81" s="8"/>
      <c r="M81" s="8"/>
      <c r="N81" s="8"/>
      <c r="O81" s="8"/>
    </row>
    <row r="82" spans="2:15" x14ac:dyDescent="0.25">
      <c r="B82" s="11" t="s">
        <v>14</v>
      </c>
      <c r="E82" s="6">
        <f>E80-E81</f>
        <v>153040</v>
      </c>
      <c r="F82" s="6">
        <f>F80-F81</f>
        <v>157661.6</v>
      </c>
      <c r="G82" s="6">
        <f>G80-G81</f>
        <v>162363.06400000001</v>
      </c>
      <c r="H82" s="13">
        <f>H80-H81</f>
        <v>167140.23656000002</v>
      </c>
      <c r="I82" s="5" t="s">
        <v>78</v>
      </c>
      <c r="J82" s="8"/>
      <c r="K82" s="8"/>
      <c r="L82" s="8"/>
      <c r="M82" s="8"/>
      <c r="N82" s="8"/>
      <c r="O82" s="8"/>
    </row>
    <row r="84" spans="2:15" x14ac:dyDescent="0.25">
      <c r="J84" s="4" t="s">
        <v>15</v>
      </c>
    </row>
  </sheetData>
  <phoneticPr fontId="8" type="noConversion"/>
  <pageMargins left="0.25" right="0.25" top="0.75" bottom="0.75" header="0.3" footer="0.3"/>
  <pageSetup scale="80" orientation="landscape" horizontalDpi="1200" verticalDpi="12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2012-10-08T01:23:09Z</cp:lastPrinted>
  <dcterms:created xsi:type="dcterms:W3CDTF">2012-09-13T02:25:07Z</dcterms:created>
  <dcterms:modified xsi:type="dcterms:W3CDTF">2012-11-27T06:46:20Z</dcterms:modified>
</cp:coreProperties>
</file>