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rvfs\userdata\annelson\Desktop\"/>
    </mc:Choice>
  </mc:AlternateContent>
  <bookViews>
    <workbookView xWindow="480" yWindow="48" windowWidth="18480" windowHeight="7812" activeTab="1"/>
  </bookViews>
  <sheets>
    <sheet name="Questions #1-5" sheetId="4" r:id="rId1"/>
    <sheet name="Questions #6-14" sheetId="1" r:id="rId2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2" i="1" l="1"/>
  <c r="C29" i="1"/>
  <c r="C26" i="1"/>
  <c r="C23" i="1"/>
  <c r="C20" i="1"/>
  <c r="C14" i="1"/>
  <c r="C17" i="1"/>
  <c r="C9" i="1"/>
  <c r="C7" i="1"/>
  <c r="C4" i="1"/>
  <c r="F82" i="4"/>
  <c r="G82" i="4" s="1"/>
  <c r="H82" i="4" s="1"/>
  <c r="F83" i="4"/>
  <c r="G83" i="4"/>
  <c r="H83" i="4"/>
  <c r="F73" i="4"/>
  <c r="E72" i="4"/>
  <c r="F72" i="4" s="1"/>
  <c r="G72" i="4" s="1"/>
  <c r="H72" i="4" s="1"/>
  <c r="E71" i="4"/>
  <c r="F71" i="4" s="1"/>
  <c r="G71" i="4" s="1"/>
  <c r="H71" i="4" s="1"/>
  <c r="F81" i="4"/>
  <c r="F80" i="4"/>
  <c r="F79" i="4"/>
  <c r="B39" i="4" l="1"/>
  <c r="B34" i="4"/>
  <c r="B19" i="4"/>
  <c r="B13" i="4"/>
  <c r="B7" i="4"/>
  <c r="B63" i="4"/>
  <c r="B57" i="4"/>
  <c r="I29" i="4"/>
  <c r="G73" i="4" l="1"/>
  <c r="H73" i="4" s="1"/>
  <c r="E84" i="4"/>
  <c r="G81" i="4"/>
  <c r="H81" i="4" s="1"/>
  <c r="G80" i="4"/>
  <c r="H80" i="4" s="1"/>
  <c r="G79" i="4"/>
  <c r="E74" i="4" l="1"/>
  <c r="E75" i="4" s="1"/>
  <c r="F74" i="4"/>
  <c r="F75" i="4" s="1"/>
  <c r="G84" i="4"/>
  <c r="H79" i="4"/>
  <c r="H84" i="4" s="1"/>
  <c r="F84" i="4"/>
  <c r="F76" i="4" l="1"/>
  <c r="F86" i="4"/>
  <c r="F88" i="4" s="1"/>
  <c r="F93" i="4" s="1"/>
  <c r="E76" i="4"/>
  <c r="E86" i="4" s="1"/>
  <c r="E88" i="4" s="1"/>
  <c r="H74" i="4"/>
  <c r="H75" i="4" s="1"/>
  <c r="G74" i="4"/>
  <c r="G75" i="4" s="1"/>
  <c r="E93" i="4" l="1"/>
  <c r="G76" i="4"/>
  <c r="G86" i="4" s="1"/>
  <c r="G88" i="4" s="1"/>
  <c r="G93" i="4" s="1"/>
  <c r="H76" i="4"/>
  <c r="H86" i="4" s="1"/>
  <c r="H88" i="4" s="1"/>
  <c r="H93" i="4" s="1"/>
  <c r="C94" i="4" l="1"/>
  <c r="E90" i="4"/>
</calcChain>
</file>

<file path=xl/sharedStrings.xml><?xml version="1.0" encoding="utf-8"?>
<sst xmlns="http://schemas.openxmlformats.org/spreadsheetml/2006/main" count="103" uniqueCount="90">
  <si>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</si>
  <si>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</si>
  <si>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</si>
  <si>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</si>
  <si>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</si>
  <si>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</si>
  <si>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</si>
  <si>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 xml:space="preserve">Inputs: </t>
  </si>
  <si>
    <t>#3</t>
  </si>
  <si>
    <t>#4</t>
  </si>
  <si>
    <t>#5</t>
  </si>
  <si>
    <t>#6</t>
  </si>
  <si>
    <t>#8</t>
  </si>
  <si>
    <t>Year 4</t>
  </si>
  <si>
    <t>If you understand these problems, you'll do great on Spring Midterm #1.</t>
  </si>
  <si>
    <t xml:space="preserve">Output = FV   "inflation-adjusted value when you reach the age of 65 years" </t>
  </si>
  <si>
    <t>#1A</t>
  </si>
  <si>
    <t>#1B</t>
  </si>
  <si>
    <t xml:space="preserve"> </t>
  </si>
  <si>
    <t>DETERMINE TARGET RETIREMENT INCOME</t>
  </si>
  <si>
    <t>DETERMINE TARGET RETIREMENT SAVINGS</t>
  </si>
  <si>
    <t>NOTICE: PER YEAR always is a PMT</t>
  </si>
  <si>
    <t>#1C</t>
  </si>
  <si>
    <t>DETERMINE REQUIRED ANNUAL SAVINGS</t>
  </si>
  <si>
    <t>Output = PMT  ("how much must be saved each year")</t>
  </si>
  <si>
    <t>#2A</t>
  </si>
  <si>
    <t>Salary at retirement</t>
  </si>
  <si>
    <t>Annual Retirement Payment</t>
  </si>
  <si>
    <t>No Excel Financial Functions required this first part, just multiply the "salary at retirement" by 70%.</t>
  </si>
  <si>
    <t>#2B</t>
  </si>
  <si>
    <t>Output = PV "how much must the company have saved"</t>
  </si>
  <si>
    <t>#2C</t>
  </si>
  <si>
    <t>Output = PMT "how much must the company deposit every year"</t>
  </si>
  <si>
    <t>NOTICE: EVERY YEAR = PMT</t>
  </si>
  <si>
    <t>#2D</t>
  </si>
  <si>
    <t>Fixed Benefit Annual Cost</t>
  </si>
  <si>
    <t>No Excel Financial Functions required this first part, just subtract $2,000 from the fixed annual benefit cost ("how much must the company deposit every year").</t>
  </si>
  <si>
    <t xml:space="preserve">#2 BONUS </t>
  </si>
  <si>
    <t>The first step is to recalculate the change in the total amount that must be saved by the company.</t>
  </si>
  <si>
    <t xml:space="preserve">The second step is to recalculate the annual amount that must be saved to attain this savings target. </t>
  </si>
  <si>
    <t>Business Statistics Mr. Nelson 1/1/2013</t>
  </si>
  <si>
    <r>
      <t xml:space="preserve">    </t>
    </r>
    <r>
      <rPr>
        <b/>
        <sz val="11"/>
        <rFont val="Calibri"/>
        <family val="2"/>
        <scheme val="minor"/>
      </rPr>
      <t>One-Bedroom Units</t>
    </r>
  </si>
  <si>
    <t xml:space="preserve">    Two-Bedroom Units</t>
  </si>
  <si>
    <t xml:space="preserve">     Total</t>
  </si>
  <si>
    <t xml:space="preserve">    Total</t>
  </si>
  <si>
    <t xml:space="preserve">     Subtract vacancy and collection loss from annual gross income for each year</t>
  </si>
  <si>
    <t xml:space="preserve">     Real Estate Taxes</t>
  </si>
  <si>
    <t xml:space="preserve">      Increase each year expense 2% by multiplying by 1.02</t>
  </si>
  <si>
    <t xml:space="preserve">     Insurance</t>
  </si>
  <si>
    <t xml:space="preserve">     Utilties</t>
  </si>
  <si>
    <t xml:space="preserve">     Maintenance</t>
  </si>
  <si>
    <t xml:space="preserve">     Reserves/Other</t>
  </si>
  <si>
    <t xml:space="preserve">      Increase each year expense 6% by multiplying by 1.06</t>
  </si>
  <si>
    <t xml:space="preserve">      Increase each year expense 7% by multiplying by 1.07</t>
  </si>
  <si>
    <t xml:space="preserve">      Increase each year expense 4% by multiplying by 1.04</t>
  </si>
  <si>
    <t xml:space="preserve">      Add the five sources of  expenses for each year.</t>
  </si>
  <si>
    <t xml:space="preserve">     Subtract total expenses from effective gross income for each year</t>
  </si>
  <si>
    <t xml:space="preserve">     Laundry income</t>
  </si>
  <si>
    <t xml:space="preserve">      Add the three sources of income</t>
  </si>
  <si>
    <t xml:space="preserve">      Increase each year gross income 4% by multiplying by 1.04</t>
  </si>
  <si>
    <t xml:space="preserve">     Multiply each year annual gross income by 5%</t>
  </si>
  <si>
    <t xml:space="preserve"> n = 30 years (65-35);  PV = $20,000 ("current value . . . In today's dollars"); rate = 3% ("inflation rate")</t>
  </si>
  <si>
    <t>Output = PV  "How much savings "       (Note this question assumes you are now 65 years old, so "present" is now Year 30.)</t>
  </si>
  <si>
    <t xml:space="preserve">  X  65%</t>
  </si>
  <si>
    <t>PMT = $39,000 ("annual payment"); rate = 6%; n = 15 years (80 - 65)</t>
  </si>
  <si>
    <t>FV = $378,778 ("savings target"); n = 35 years ("will have worked 35 years at the company"); rate = 6%</t>
  </si>
  <si>
    <t>The significant change in this scenario is that the company will have to pay the emploee $39,000 for 20 years (80 - 60) rather than 25 years.</t>
  </si>
  <si>
    <t>PMT = $39,000 ("annual payment"); rate = 6%; n = 20 years (80-60)</t>
  </si>
  <si>
    <t>FV = $602,171 ("savings target"); n = 35 years ("will have worked 35 years at the company"); rate = 6%</t>
  </si>
  <si>
    <t>THEREFORE, the company must save $5,404 per year to meet its obligatioins.</t>
  </si>
  <si>
    <t>Inputs: PMT = $48,545 ("target income per year"); n = 25 ("you plan to live another 25 years'); rate = 6%</t>
  </si>
  <si>
    <t xml:space="preserve">Inputs: FV = $620,568  "(target retirement savings goal)"; n = 30 years (65 - 35); rate = 6% </t>
  </si>
  <si>
    <t>less $1,500</t>
  </si>
  <si>
    <t xml:space="preserve">    Vacancy &amp; Collection Loss (5%)</t>
  </si>
  <si>
    <t xml:space="preserve">      Increase each year gross income 6% by multiplying by 1.06</t>
  </si>
  <si>
    <t xml:space="preserve">      Increase each year expense 5% by multiplying by 1.05</t>
  </si>
  <si>
    <t>Net Present Value =</t>
  </si>
  <si>
    <t>Sold at end of four years</t>
  </si>
  <si>
    <t>Year 0</t>
  </si>
  <si>
    <t>Internal Rate of Return=</t>
  </si>
  <si>
    <t>#7A</t>
  </si>
  <si>
    <t>#7B</t>
  </si>
  <si>
    <t>#7C</t>
  </si>
  <si>
    <t>Option Two</t>
  </si>
  <si>
    <t>#9</t>
  </si>
  <si>
    <t>#10</t>
  </si>
  <si>
    <t>#11</t>
  </si>
  <si>
    <t>#12</t>
  </si>
  <si>
    <t>#13</t>
  </si>
  <si>
    <t>#14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</si>
</sst>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(&quot;$&quot;* #,##0_);_(&quot;$&quot;* \(#,##0\);_(&quot;$&quot;* &quot;-&quot;??_);_(@_)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8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6" fillId="0" borderId="0" xfId="0" applyFont="1"/>
    <xf numFmtId="0" fontId="9" fillId="0" borderId="0" xfId="0" applyFont="1"/>
    <xf numFmtId="164" fontId="8" fillId="0" borderId="0" xfId="0" applyNumberFormat="1" applyFont="1"/>
    <xf numFmtId="6" fontId="10" fillId="0" borderId="0" xfId="0" applyNumberFormat="1" applyFont="1" applyAlignment="1">
      <alignment vertical="center"/>
    </xf>
    <xf numFmtId="6" fontId="10" fillId="0" borderId="0" xfId="0" applyNumberFormat="1" applyFont="1"/>
    <xf numFmtId="0" fontId="10" fillId="0" borderId="0" xfId="0" applyFont="1"/>
    <xf numFmtId="6" fontId="3" fillId="0" borderId="0" xfId="0" applyNumberFormat="1" applyFont="1"/>
    <xf numFmtId="0" fontId="3" fillId="0" borderId="0" xfId="0" applyFont="1" applyAlignment="1">
      <alignment horizontal="center"/>
    </xf>
    <xf numFmtId="166" fontId="3" fillId="0" borderId="0" xfId="1" applyNumberFormat="1" applyFont="1"/>
    <xf numFmtId="6" fontId="3" fillId="0" borderId="0" xfId="0" applyNumberFormat="1" applyFont="1" applyAlignment="1">
      <alignment horizontal="center"/>
    </xf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164" fontId="3" fillId="0" borderId="0" xfId="1" applyNumberFormat="1" applyFont="1"/>
    <xf numFmtId="167" fontId="0" fillId="0" borderId="0" xfId="0" applyNumberFormat="1"/>
    <xf numFmtId="167" fontId="12" fillId="0" borderId="0" xfId="0" applyNumberFormat="1" applyFont="1"/>
    <xf numFmtId="6" fontId="12" fillId="0" borderId="0" xfId="0" applyNumberFormat="1" applyFont="1"/>
    <xf numFmtId="165" fontId="12" fillId="0" borderId="0" xfId="0" applyNumberFormat="1" applyFont="1"/>
    <xf numFmtId="0" fontId="14" fillId="0" borderId="0" xfId="0" applyFont="1"/>
    <xf numFmtId="6" fontId="15" fillId="0" borderId="0" xfId="0" applyNumberFormat="1" applyFont="1"/>
    <xf numFmtId="0" fontId="16" fillId="0" borderId="0" xfId="0" applyFont="1"/>
    <xf numFmtId="6" fontId="17" fillId="0" borderId="0" xfId="0" applyNumberFormat="1" applyFont="1"/>
    <xf numFmtId="6" fontId="16" fillId="0" borderId="0" xfId="0" applyNumberFormat="1" applyFont="1"/>
    <xf numFmtId="0" fontId="1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526451</xdr:colOff>
      <xdr:row>0</xdr:row>
      <xdr:rowOff>67236</xdr:rowOff>
    </xdr:from>
    <xdr:ext cx="8870635" cy="468013"/>
    <xdr:sp macro="" textlink="">
      <xdr:nvSpPr>
        <xdr:cNvPr id="2" name="Rectangle 1"/>
        <xdr:cNvSpPr/>
      </xdr:nvSpPr>
      <xdr:spPr>
        <a:xfrm>
          <a:off x="1136051" y="67236"/>
          <a:ext cx="887063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Spring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Semester </a:t>
          </a:r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Financial Functions FINAL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2018</a:t>
          </a:r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78441</xdr:colOff>
      <xdr:row>21</xdr:row>
      <xdr:rowOff>806823</xdr:rowOff>
    </xdr:from>
    <xdr:to>
      <xdr:col>15</xdr:col>
      <xdr:colOff>437029</xdr:colOff>
      <xdr:row>21</xdr:row>
      <xdr:rowOff>806823</xdr:rowOff>
    </xdr:to>
    <xdr:cxnSp macro="">
      <xdr:nvCxnSpPr>
        <xdr:cNvPr id="3" name="Straight Arrow Connector 2"/>
        <xdr:cNvCxnSpPr/>
      </xdr:nvCxnSpPr>
      <xdr:spPr>
        <a:xfrm>
          <a:off x="668991" y="13198848"/>
          <a:ext cx="9959788" cy="0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179296</xdr:colOff>
      <xdr:row>20</xdr:row>
      <xdr:rowOff>3182468</xdr:rowOff>
    </xdr:from>
    <xdr:ext cx="3523850" cy="342786"/>
    <xdr:sp macro="" textlink="">
      <xdr:nvSpPr>
        <xdr:cNvPr id="4" name="TextBox 3"/>
        <xdr:cNvSpPr txBox="1"/>
      </xdr:nvSpPr>
      <xdr:spPr>
        <a:xfrm>
          <a:off x="4617946" y="12335993"/>
          <a:ext cx="35238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Timeline Conclusions</a:t>
          </a:r>
          <a:r>
            <a:rPr lang="en-US" sz="1600" b="1" baseline="0">
              <a:solidFill>
                <a:srgbClr val="7030A0"/>
              </a:solidFill>
            </a:rPr>
            <a:t> For Question One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896470</xdr:colOff>
      <xdr:row>21</xdr:row>
      <xdr:rowOff>829235</xdr:rowOff>
    </xdr:from>
    <xdr:to>
      <xdr:col>1</xdr:col>
      <xdr:colOff>896470</xdr:colOff>
      <xdr:row>21</xdr:row>
      <xdr:rowOff>1120588</xdr:rowOff>
    </xdr:to>
    <xdr:cxnSp macro="">
      <xdr:nvCxnSpPr>
        <xdr:cNvPr id="5" name="Straight Arrow Connector 4"/>
        <xdr:cNvCxnSpPr/>
      </xdr:nvCxnSpPr>
      <xdr:spPr>
        <a:xfrm>
          <a:off x="1487020" y="1322126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123265</xdr:colOff>
      <xdr:row>21</xdr:row>
      <xdr:rowOff>1008529</xdr:rowOff>
    </xdr:from>
    <xdr:ext cx="1012265" cy="593239"/>
    <xdr:sp macro="" textlink="">
      <xdr:nvSpPr>
        <xdr:cNvPr id="6" name="TextBox 5"/>
        <xdr:cNvSpPr txBox="1"/>
      </xdr:nvSpPr>
      <xdr:spPr>
        <a:xfrm>
          <a:off x="6185647" y="1342464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42; </a:t>
          </a:r>
        </a:p>
        <a:p>
          <a:r>
            <a:rPr lang="en-US" sz="1600" b="1" baseline="0">
              <a:solidFill>
                <a:srgbClr val="7030A0"/>
              </a:solidFill>
            </a:rPr>
            <a:t>age 70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13</xdr:col>
      <xdr:colOff>298076</xdr:colOff>
      <xdr:row>21</xdr:row>
      <xdr:rowOff>1026459</xdr:rowOff>
    </xdr:from>
    <xdr:ext cx="1012265" cy="593239"/>
    <xdr:sp macro="" textlink="">
      <xdr:nvSpPr>
        <xdr:cNvPr id="7" name="TextBox 6"/>
        <xdr:cNvSpPr txBox="1"/>
      </xdr:nvSpPr>
      <xdr:spPr>
        <a:xfrm>
          <a:off x="9486900" y="13442577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62;</a:t>
          </a:r>
        </a:p>
        <a:p>
          <a:r>
            <a:rPr lang="en-US" sz="1600" b="1" baseline="0">
              <a:solidFill>
                <a:srgbClr val="7030A0"/>
              </a:solidFill>
            </a:rPr>
            <a:t>age 90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551329</xdr:colOff>
      <xdr:row>21</xdr:row>
      <xdr:rowOff>1044387</xdr:rowOff>
    </xdr:from>
    <xdr:ext cx="1012265" cy="593239"/>
    <xdr:sp macro="" textlink="">
      <xdr:nvSpPr>
        <xdr:cNvPr id="8" name="TextBox 7"/>
        <xdr:cNvSpPr txBox="1"/>
      </xdr:nvSpPr>
      <xdr:spPr>
        <a:xfrm>
          <a:off x="1145241" y="13460505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28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571500</xdr:colOff>
      <xdr:row>21</xdr:row>
      <xdr:rowOff>784412</xdr:rowOff>
    </xdr:from>
    <xdr:to>
      <xdr:col>8</xdr:col>
      <xdr:colOff>571500</xdr:colOff>
      <xdr:row>21</xdr:row>
      <xdr:rowOff>1075765</xdr:rowOff>
    </xdr:to>
    <xdr:cxnSp macro="">
      <xdr:nvCxnSpPr>
        <xdr:cNvPr id="9" name="Straight Arrow Connector 8"/>
        <xdr:cNvCxnSpPr/>
      </xdr:nvCxnSpPr>
      <xdr:spPr>
        <a:xfrm>
          <a:off x="6467475" y="13176437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145676</xdr:colOff>
      <xdr:row>21</xdr:row>
      <xdr:rowOff>795618</xdr:rowOff>
    </xdr:from>
    <xdr:to>
      <xdr:col>14</xdr:col>
      <xdr:colOff>145676</xdr:colOff>
      <xdr:row>21</xdr:row>
      <xdr:rowOff>1086971</xdr:rowOff>
    </xdr:to>
    <xdr:cxnSp macro="">
      <xdr:nvCxnSpPr>
        <xdr:cNvPr id="10" name="Straight Arrow Connector 9"/>
        <xdr:cNvCxnSpPr/>
      </xdr:nvCxnSpPr>
      <xdr:spPr>
        <a:xfrm>
          <a:off x="9746876" y="13187643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952499</xdr:colOff>
      <xdr:row>21</xdr:row>
      <xdr:rowOff>425823</xdr:rowOff>
    </xdr:from>
    <xdr:ext cx="3456908" cy="280205"/>
    <xdr:sp macro="" textlink="">
      <xdr:nvSpPr>
        <xdr:cNvPr id="11" name="TextBox 10"/>
        <xdr:cNvSpPr txBox="1"/>
      </xdr:nvSpPr>
      <xdr:spPr>
        <a:xfrm>
          <a:off x="1546411" y="12841941"/>
          <a:ext cx="3456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Saving $7,896</a:t>
          </a:r>
          <a:r>
            <a:rPr lang="en-US" sz="1200" b="1" baseline="0">
              <a:solidFill>
                <a:srgbClr val="FF0000"/>
              </a:solidFill>
            </a:rPr>
            <a:t> per year from year 0 through year 42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728382</xdr:colOff>
      <xdr:row>21</xdr:row>
      <xdr:rowOff>481852</xdr:rowOff>
    </xdr:from>
    <xdr:to>
      <xdr:col>7</xdr:col>
      <xdr:colOff>582705</xdr:colOff>
      <xdr:row>21</xdr:row>
      <xdr:rowOff>661146</xdr:rowOff>
    </xdr:to>
    <xdr:sp macro="" textlink="">
      <xdr:nvSpPr>
        <xdr:cNvPr id="12" name="Right Arrow 11"/>
        <xdr:cNvSpPr/>
      </xdr:nvSpPr>
      <xdr:spPr>
        <a:xfrm>
          <a:off x="5167032" y="12873877"/>
          <a:ext cx="597273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548</xdr:colOff>
      <xdr:row>21</xdr:row>
      <xdr:rowOff>291353</xdr:rowOff>
    </xdr:from>
    <xdr:ext cx="1327672" cy="468077"/>
    <xdr:sp macro="" textlink="">
      <xdr:nvSpPr>
        <xdr:cNvPr id="13" name="TextBox 12"/>
        <xdr:cNvSpPr txBox="1"/>
      </xdr:nvSpPr>
      <xdr:spPr>
        <a:xfrm>
          <a:off x="6062930" y="12707471"/>
          <a:ext cx="132767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$1,389,283 saved 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after</a:t>
          </a:r>
          <a:r>
            <a:rPr lang="en-US" sz="1200" b="1" baseline="0">
              <a:solidFill>
                <a:srgbClr val="FF0000"/>
              </a:solidFill>
            </a:rPr>
            <a:t> 42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123264</xdr:colOff>
      <xdr:row>21</xdr:row>
      <xdr:rowOff>448235</xdr:rowOff>
    </xdr:from>
    <xdr:to>
      <xdr:col>10</xdr:col>
      <xdr:colOff>515471</xdr:colOff>
      <xdr:row>21</xdr:row>
      <xdr:rowOff>638735</xdr:rowOff>
    </xdr:to>
    <xdr:sp macro="" textlink="">
      <xdr:nvSpPr>
        <xdr:cNvPr id="14" name="Right Arrow 13"/>
        <xdr:cNvSpPr/>
      </xdr:nvSpPr>
      <xdr:spPr>
        <a:xfrm>
          <a:off x="7362264" y="12840260"/>
          <a:ext cx="392207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10</xdr:col>
      <xdr:colOff>429611</xdr:colOff>
      <xdr:row>21</xdr:row>
      <xdr:rowOff>280147</xdr:rowOff>
    </xdr:from>
    <xdr:ext cx="2755563" cy="468077"/>
    <xdr:sp macro="" textlink="">
      <xdr:nvSpPr>
        <xdr:cNvPr id="15" name="TextBox 14"/>
        <xdr:cNvSpPr txBox="1"/>
      </xdr:nvSpPr>
      <xdr:spPr>
        <a:xfrm>
          <a:off x="7836699" y="12696265"/>
          <a:ext cx="275556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Finances</a:t>
          </a:r>
          <a:r>
            <a:rPr lang="en-US" sz="1200" b="1" baseline="0">
              <a:solidFill>
                <a:srgbClr val="FF0000"/>
              </a:solidFill>
            </a:rPr>
            <a:t> payments of $121,124</a:t>
          </a:r>
          <a:r>
            <a:rPr lang="en-US" sz="1200" b="1">
              <a:solidFill>
                <a:srgbClr val="FF0000"/>
              </a:solidFill>
            </a:rPr>
            <a:t> per year</a:t>
          </a:r>
        </a:p>
        <a:p>
          <a:pPr algn="ctr"/>
          <a:r>
            <a:rPr lang="en-US" sz="1200" b="1">
              <a:solidFill>
                <a:srgbClr val="FF0000"/>
              </a:solidFill>
            </a:rPr>
            <a:t>for</a:t>
          </a:r>
          <a:r>
            <a:rPr lang="en-US" sz="1200" b="1" baseline="0">
              <a:solidFill>
                <a:srgbClr val="FF0000"/>
              </a:solidFill>
            </a:rPr>
            <a:t> remaining 20 years of life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22411</xdr:colOff>
      <xdr:row>8</xdr:row>
      <xdr:rowOff>1098176</xdr:rowOff>
    </xdr:from>
    <xdr:to>
      <xdr:col>15</xdr:col>
      <xdr:colOff>481853</xdr:colOff>
      <xdr:row>8</xdr:row>
      <xdr:rowOff>1109383</xdr:rowOff>
    </xdr:to>
    <xdr:cxnSp macro="">
      <xdr:nvCxnSpPr>
        <xdr:cNvPr id="16" name="Straight Arrow Connector 15"/>
        <xdr:cNvCxnSpPr/>
      </xdr:nvCxnSpPr>
      <xdr:spPr>
        <a:xfrm flipV="1">
          <a:off x="612961" y="3288926"/>
          <a:ext cx="10060642" cy="11207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1</xdr:col>
      <xdr:colOff>403411</xdr:colOff>
      <xdr:row>8</xdr:row>
      <xdr:rowOff>1344706</xdr:rowOff>
    </xdr:from>
    <xdr:ext cx="1012265" cy="593239"/>
    <xdr:sp macro="" textlink="">
      <xdr:nvSpPr>
        <xdr:cNvPr id="17" name="TextBox 16"/>
        <xdr:cNvSpPr txBox="1"/>
      </xdr:nvSpPr>
      <xdr:spPr>
        <a:xfrm>
          <a:off x="1013011" y="3487271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874059</xdr:colOff>
      <xdr:row>8</xdr:row>
      <xdr:rowOff>1120588</xdr:rowOff>
    </xdr:from>
    <xdr:to>
      <xdr:col>1</xdr:col>
      <xdr:colOff>874059</xdr:colOff>
      <xdr:row>8</xdr:row>
      <xdr:rowOff>1411941</xdr:rowOff>
    </xdr:to>
    <xdr:cxnSp macro="">
      <xdr:nvCxnSpPr>
        <xdr:cNvPr id="18" name="Straight Arrow Connector 17"/>
        <xdr:cNvCxnSpPr/>
      </xdr:nvCxnSpPr>
      <xdr:spPr>
        <a:xfrm>
          <a:off x="1464609" y="331133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112059</xdr:colOff>
      <xdr:row>8</xdr:row>
      <xdr:rowOff>1378325</xdr:rowOff>
    </xdr:from>
    <xdr:ext cx="1012265" cy="593239"/>
    <xdr:sp macro="" textlink="">
      <xdr:nvSpPr>
        <xdr:cNvPr id="19" name="TextBox 18"/>
        <xdr:cNvSpPr txBox="1"/>
      </xdr:nvSpPr>
      <xdr:spPr>
        <a:xfrm>
          <a:off x="6333565" y="352089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8</xdr:col>
      <xdr:colOff>582706</xdr:colOff>
      <xdr:row>8</xdr:row>
      <xdr:rowOff>1120588</xdr:rowOff>
    </xdr:from>
    <xdr:to>
      <xdr:col>8</xdr:col>
      <xdr:colOff>582706</xdr:colOff>
      <xdr:row>8</xdr:row>
      <xdr:rowOff>1411941</xdr:rowOff>
    </xdr:to>
    <xdr:cxnSp macro="">
      <xdr:nvCxnSpPr>
        <xdr:cNvPr id="20" name="Straight Arrow Connector 19"/>
        <xdr:cNvCxnSpPr/>
      </xdr:nvCxnSpPr>
      <xdr:spPr>
        <a:xfrm>
          <a:off x="6478681" y="331133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341234</xdr:colOff>
      <xdr:row>8</xdr:row>
      <xdr:rowOff>717177</xdr:rowOff>
    </xdr:from>
    <xdr:ext cx="1094530" cy="280205"/>
    <xdr:sp macro="" textlink="">
      <xdr:nvSpPr>
        <xdr:cNvPr id="21" name="TextBox 20"/>
        <xdr:cNvSpPr txBox="1"/>
      </xdr:nvSpPr>
      <xdr:spPr>
        <a:xfrm>
          <a:off x="950834" y="2859742"/>
          <a:ext cx="109453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$20,000</a:t>
          </a:r>
          <a:r>
            <a:rPr lang="en-US" sz="1200" b="1" baseline="0">
              <a:solidFill>
                <a:srgbClr val="FF0000"/>
              </a:solidFill>
            </a:rPr>
            <a:t> today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577252</xdr:colOff>
      <xdr:row>8</xdr:row>
      <xdr:rowOff>560294</xdr:rowOff>
    </xdr:from>
    <xdr:ext cx="1351973" cy="468077"/>
    <xdr:sp macro="" textlink="">
      <xdr:nvSpPr>
        <xdr:cNvPr id="22" name="TextBox 21"/>
        <xdr:cNvSpPr txBox="1"/>
      </xdr:nvSpPr>
      <xdr:spPr>
        <a:xfrm>
          <a:off x="5758852" y="2751044"/>
          <a:ext cx="135197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Inflation</a:t>
          </a:r>
          <a:r>
            <a:rPr lang="en-US" sz="1200" b="1" baseline="0">
              <a:solidFill>
                <a:srgbClr val="FF0000"/>
              </a:solidFill>
            </a:rPr>
            <a:t> adjusted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value of $48,545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459440</xdr:colOff>
      <xdr:row>8</xdr:row>
      <xdr:rowOff>784412</xdr:rowOff>
    </xdr:from>
    <xdr:to>
      <xdr:col>7</xdr:col>
      <xdr:colOff>593911</xdr:colOff>
      <xdr:row>8</xdr:row>
      <xdr:rowOff>952500</xdr:rowOff>
    </xdr:to>
    <xdr:sp macro="" textlink="">
      <xdr:nvSpPr>
        <xdr:cNvPr id="23" name="Right Arrow 22"/>
        <xdr:cNvSpPr/>
      </xdr:nvSpPr>
      <xdr:spPr>
        <a:xfrm>
          <a:off x="2126315" y="2975162"/>
          <a:ext cx="3649196" cy="1680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</xdr:col>
      <xdr:colOff>269033</xdr:colOff>
      <xdr:row>8</xdr:row>
      <xdr:rowOff>324971</xdr:rowOff>
    </xdr:from>
    <xdr:ext cx="2562047" cy="468077"/>
    <xdr:sp macro="" textlink="">
      <xdr:nvSpPr>
        <xdr:cNvPr id="24" name="TextBox 23"/>
        <xdr:cNvSpPr txBox="1"/>
      </xdr:nvSpPr>
      <xdr:spPr>
        <a:xfrm>
          <a:off x="2526458" y="2515721"/>
          <a:ext cx="2562047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0070C0"/>
              </a:solidFill>
            </a:rPr>
            <a:t>Each year, value must be 3% higher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to have an equivalent  buying power.</a:t>
          </a:r>
        </a:p>
      </xdr:txBody>
    </xdr:sp>
    <xdr:clientData/>
  </xdr:oneCellAnchor>
  <xdr:twoCellAnchor>
    <xdr:from>
      <xdr:col>1</xdr:col>
      <xdr:colOff>11206</xdr:colOff>
      <xdr:row>14</xdr:row>
      <xdr:rowOff>1075765</xdr:rowOff>
    </xdr:from>
    <xdr:to>
      <xdr:col>15</xdr:col>
      <xdr:colOff>459442</xdr:colOff>
      <xdr:row>14</xdr:row>
      <xdr:rowOff>1098177</xdr:rowOff>
    </xdr:to>
    <xdr:cxnSp macro="">
      <xdr:nvCxnSpPr>
        <xdr:cNvPr id="25" name="Straight Arrow Connector 24"/>
        <xdr:cNvCxnSpPr/>
      </xdr:nvCxnSpPr>
      <xdr:spPr>
        <a:xfrm flipV="1">
          <a:off x="601756" y="6457390"/>
          <a:ext cx="10049436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560295</xdr:colOff>
      <xdr:row>14</xdr:row>
      <xdr:rowOff>1098176</xdr:rowOff>
    </xdr:from>
    <xdr:to>
      <xdr:col>8</xdr:col>
      <xdr:colOff>560295</xdr:colOff>
      <xdr:row>14</xdr:row>
      <xdr:rowOff>1389529</xdr:rowOff>
    </xdr:to>
    <xdr:cxnSp macro="">
      <xdr:nvCxnSpPr>
        <xdr:cNvPr id="26" name="Straight Arrow Connector 25"/>
        <xdr:cNvCxnSpPr/>
      </xdr:nvCxnSpPr>
      <xdr:spPr>
        <a:xfrm>
          <a:off x="6622677" y="6488205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44823</xdr:colOff>
      <xdr:row>14</xdr:row>
      <xdr:rowOff>1344705</xdr:rowOff>
    </xdr:from>
    <xdr:ext cx="1012265" cy="593239"/>
    <xdr:sp macro="" textlink="">
      <xdr:nvSpPr>
        <xdr:cNvPr id="27" name="TextBox 26"/>
        <xdr:cNvSpPr txBox="1"/>
      </xdr:nvSpPr>
      <xdr:spPr>
        <a:xfrm>
          <a:off x="6266329" y="6651811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761532</xdr:colOff>
      <xdr:row>14</xdr:row>
      <xdr:rowOff>560294</xdr:rowOff>
    </xdr:from>
    <xdr:ext cx="3740063" cy="499367"/>
    <xdr:sp macro="" textlink="">
      <xdr:nvSpPr>
        <xdr:cNvPr id="28" name="TextBox 27"/>
        <xdr:cNvSpPr txBox="1"/>
      </xdr:nvSpPr>
      <xdr:spPr>
        <a:xfrm>
          <a:off x="1371132" y="5867400"/>
          <a:ext cx="374006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you have reached age 65,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302560</xdr:colOff>
      <xdr:row>14</xdr:row>
      <xdr:rowOff>1333499</xdr:rowOff>
    </xdr:from>
    <xdr:ext cx="1012265" cy="593239"/>
    <xdr:sp macro="" textlink="">
      <xdr:nvSpPr>
        <xdr:cNvPr id="29" name="TextBox 28"/>
        <xdr:cNvSpPr txBox="1"/>
      </xdr:nvSpPr>
      <xdr:spPr>
        <a:xfrm>
          <a:off x="9742395" y="6640605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25;</a:t>
          </a:r>
        </a:p>
        <a:p>
          <a:r>
            <a:rPr lang="en-US" sz="1600" b="1" baseline="0">
              <a:solidFill>
                <a:srgbClr val="7030A0"/>
              </a:solidFill>
            </a:rPr>
            <a:t>age 90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14</xdr:col>
      <xdr:colOff>168089</xdr:colOff>
      <xdr:row>14</xdr:row>
      <xdr:rowOff>1098176</xdr:rowOff>
    </xdr:from>
    <xdr:to>
      <xdr:col>14</xdr:col>
      <xdr:colOff>168089</xdr:colOff>
      <xdr:row>14</xdr:row>
      <xdr:rowOff>1389529</xdr:rowOff>
    </xdr:to>
    <xdr:cxnSp macro="">
      <xdr:nvCxnSpPr>
        <xdr:cNvPr id="30" name="Straight Arrow Connector 29"/>
        <xdr:cNvCxnSpPr/>
      </xdr:nvCxnSpPr>
      <xdr:spPr>
        <a:xfrm>
          <a:off x="9769289" y="6479801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107055</xdr:colOff>
      <xdr:row>14</xdr:row>
      <xdr:rowOff>549089</xdr:rowOff>
    </xdr:from>
    <xdr:ext cx="1292406" cy="468077"/>
    <xdr:sp macro="" textlink="">
      <xdr:nvSpPr>
        <xdr:cNvPr id="31" name="TextBox 30"/>
        <xdr:cNvSpPr txBox="1"/>
      </xdr:nvSpPr>
      <xdr:spPr>
        <a:xfrm>
          <a:off x="9546890" y="5856195"/>
          <a:ext cx="129240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$48,545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25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2457</xdr:colOff>
      <xdr:row>14</xdr:row>
      <xdr:rowOff>537882</xdr:rowOff>
    </xdr:from>
    <xdr:ext cx="1122936" cy="468077"/>
    <xdr:sp macro="" textlink="">
      <xdr:nvSpPr>
        <xdr:cNvPr id="32" name="TextBox 31"/>
        <xdr:cNvSpPr txBox="1"/>
      </xdr:nvSpPr>
      <xdr:spPr>
        <a:xfrm>
          <a:off x="6064839" y="5927911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$620,568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78441</xdr:colOff>
      <xdr:row>14</xdr:row>
      <xdr:rowOff>773206</xdr:rowOff>
    </xdr:from>
    <xdr:to>
      <xdr:col>13</xdr:col>
      <xdr:colOff>123263</xdr:colOff>
      <xdr:row>14</xdr:row>
      <xdr:rowOff>963705</xdr:rowOff>
    </xdr:to>
    <xdr:sp macro="" textlink="">
      <xdr:nvSpPr>
        <xdr:cNvPr id="33" name="Right Arrow 32"/>
        <xdr:cNvSpPr/>
      </xdr:nvSpPr>
      <xdr:spPr>
        <a:xfrm flipH="1">
          <a:off x="7317441" y="6154831"/>
          <a:ext cx="1816472" cy="1904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571500</xdr:colOff>
      <xdr:row>20</xdr:row>
      <xdr:rowOff>1165411</xdr:rowOff>
    </xdr:from>
    <xdr:to>
      <xdr:col>15</xdr:col>
      <xdr:colOff>403411</xdr:colOff>
      <xdr:row>20</xdr:row>
      <xdr:rowOff>1199029</xdr:rowOff>
    </xdr:to>
    <xdr:cxnSp macro="">
      <xdr:nvCxnSpPr>
        <xdr:cNvPr id="34" name="Straight Arrow Connector 33"/>
        <xdr:cNvCxnSpPr/>
      </xdr:nvCxnSpPr>
      <xdr:spPr>
        <a:xfrm flipV="1">
          <a:off x="571500" y="10318936"/>
          <a:ext cx="10023661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132489</xdr:colOff>
      <xdr:row>20</xdr:row>
      <xdr:rowOff>627529</xdr:rowOff>
    </xdr:from>
    <xdr:ext cx="1075230" cy="468077"/>
    <xdr:sp macro="" textlink="">
      <xdr:nvSpPr>
        <xdr:cNvPr id="35" name="TextBox 34"/>
        <xdr:cNvSpPr txBox="1"/>
      </xdr:nvSpPr>
      <xdr:spPr>
        <a:xfrm>
          <a:off x="6028464" y="9781054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$620,568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571500</xdr:colOff>
      <xdr:row>20</xdr:row>
      <xdr:rowOff>1210235</xdr:rowOff>
    </xdr:from>
    <xdr:to>
      <xdr:col>8</xdr:col>
      <xdr:colOff>571500</xdr:colOff>
      <xdr:row>20</xdr:row>
      <xdr:rowOff>1501588</xdr:rowOff>
    </xdr:to>
    <xdr:cxnSp macro="">
      <xdr:nvCxnSpPr>
        <xdr:cNvPr id="36" name="Straight Arrow Connector 35"/>
        <xdr:cNvCxnSpPr/>
      </xdr:nvCxnSpPr>
      <xdr:spPr>
        <a:xfrm>
          <a:off x="6633882" y="10387853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112058</xdr:colOff>
      <xdr:row>20</xdr:row>
      <xdr:rowOff>1512794</xdr:rowOff>
    </xdr:from>
    <xdr:ext cx="1012265" cy="593239"/>
    <xdr:sp macro="" textlink="">
      <xdr:nvSpPr>
        <xdr:cNvPr id="37" name="TextBox 36"/>
        <xdr:cNvSpPr txBox="1"/>
      </xdr:nvSpPr>
      <xdr:spPr>
        <a:xfrm>
          <a:off x="6328708" y="10593294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784412</xdr:colOff>
      <xdr:row>20</xdr:row>
      <xdr:rowOff>1210235</xdr:rowOff>
    </xdr:from>
    <xdr:to>
      <xdr:col>1</xdr:col>
      <xdr:colOff>784412</xdr:colOff>
      <xdr:row>20</xdr:row>
      <xdr:rowOff>1501588</xdr:rowOff>
    </xdr:to>
    <xdr:cxnSp macro="">
      <xdr:nvCxnSpPr>
        <xdr:cNvPr id="38" name="Straight Arrow Connector 37"/>
        <xdr:cNvCxnSpPr/>
      </xdr:nvCxnSpPr>
      <xdr:spPr>
        <a:xfrm>
          <a:off x="1374962" y="10363760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358589</xdr:colOff>
      <xdr:row>20</xdr:row>
      <xdr:rowOff>1524000</xdr:rowOff>
    </xdr:from>
    <xdr:ext cx="1012265" cy="593239"/>
    <xdr:sp macro="" textlink="">
      <xdr:nvSpPr>
        <xdr:cNvPr id="39" name="TextBox 38"/>
        <xdr:cNvSpPr txBox="1"/>
      </xdr:nvSpPr>
      <xdr:spPr>
        <a:xfrm>
          <a:off x="968189" y="10604500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2</xdr:col>
      <xdr:colOff>151192</xdr:colOff>
      <xdr:row>20</xdr:row>
      <xdr:rowOff>739589</xdr:rowOff>
    </xdr:from>
    <xdr:ext cx="2459199" cy="280205"/>
    <xdr:sp macro="" textlink="">
      <xdr:nvSpPr>
        <xdr:cNvPr id="40" name="TextBox 39"/>
        <xdr:cNvSpPr txBox="1"/>
      </xdr:nvSpPr>
      <xdr:spPr>
        <a:xfrm>
          <a:off x="2024442" y="9820089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$7,850</a:t>
          </a:r>
          <a:r>
            <a:rPr lang="en-US" sz="1200" b="1" baseline="0">
              <a:solidFill>
                <a:srgbClr val="FF0000"/>
              </a:solidFill>
            </a:rPr>
            <a:t> saved each year for 30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661147</xdr:colOff>
      <xdr:row>20</xdr:row>
      <xdr:rowOff>784411</xdr:rowOff>
    </xdr:from>
    <xdr:to>
      <xdr:col>8</xdr:col>
      <xdr:colOff>179294</xdr:colOff>
      <xdr:row>20</xdr:row>
      <xdr:rowOff>1019734</xdr:rowOff>
    </xdr:to>
    <xdr:sp macro="" textlink="">
      <xdr:nvSpPr>
        <xdr:cNvPr id="41" name="Right Arrow 40"/>
        <xdr:cNvSpPr/>
      </xdr:nvSpPr>
      <xdr:spPr>
        <a:xfrm flipH="1">
          <a:off x="4252072" y="9937936"/>
          <a:ext cx="1823197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336176</xdr:colOff>
      <xdr:row>35</xdr:row>
      <xdr:rowOff>1109383</xdr:rowOff>
    </xdr:from>
    <xdr:to>
      <xdr:col>15</xdr:col>
      <xdr:colOff>190500</xdr:colOff>
      <xdr:row>35</xdr:row>
      <xdr:rowOff>1131795</xdr:rowOff>
    </xdr:to>
    <xdr:cxnSp macro="">
      <xdr:nvCxnSpPr>
        <xdr:cNvPr id="42" name="Straight Arrow Connector 41"/>
        <xdr:cNvCxnSpPr/>
      </xdr:nvCxnSpPr>
      <xdr:spPr>
        <a:xfrm flipV="1">
          <a:off x="336176" y="18140083"/>
          <a:ext cx="10046074" cy="22412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481853</xdr:colOff>
      <xdr:row>35</xdr:row>
      <xdr:rowOff>1109382</xdr:rowOff>
    </xdr:from>
    <xdr:to>
      <xdr:col>8</xdr:col>
      <xdr:colOff>481853</xdr:colOff>
      <xdr:row>35</xdr:row>
      <xdr:rowOff>1400735</xdr:rowOff>
    </xdr:to>
    <xdr:cxnSp macro="">
      <xdr:nvCxnSpPr>
        <xdr:cNvPr id="43" name="Straight Arrow Connector 42"/>
        <xdr:cNvCxnSpPr/>
      </xdr:nvCxnSpPr>
      <xdr:spPr>
        <a:xfrm>
          <a:off x="6377828" y="18140082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44822</xdr:colOff>
      <xdr:row>35</xdr:row>
      <xdr:rowOff>1367117</xdr:rowOff>
    </xdr:from>
    <xdr:ext cx="1012265" cy="593239"/>
    <xdr:sp macro="" textlink="">
      <xdr:nvSpPr>
        <xdr:cNvPr id="44" name="TextBox 43"/>
        <xdr:cNvSpPr txBox="1"/>
      </xdr:nvSpPr>
      <xdr:spPr>
        <a:xfrm>
          <a:off x="6266328" y="1826558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0</xdr:col>
      <xdr:colOff>413887</xdr:colOff>
      <xdr:row>35</xdr:row>
      <xdr:rowOff>593912</xdr:rowOff>
    </xdr:from>
    <xdr:ext cx="5085303" cy="499367"/>
    <xdr:sp macro="" textlink="">
      <xdr:nvSpPr>
        <xdr:cNvPr id="45" name="TextBox 44"/>
        <xdr:cNvSpPr txBox="1"/>
      </xdr:nvSpPr>
      <xdr:spPr>
        <a:xfrm>
          <a:off x="413887" y="17624612"/>
          <a:ext cx="5085303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0070C0"/>
              </a:solidFill>
            </a:rPr>
            <a:t>Notice this question</a:t>
          </a:r>
          <a:r>
            <a:rPr lang="en-US" sz="1200" b="1" baseline="0">
              <a:solidFill>
                <a:srgbClr val="0070C0"/>
              </a:solidFill>
            </a:rPr>
            <a:t> assumes  the worker has completed 35 years of service, </a:t>
          </a:r>
        </a:p>
        <a:p>
          <a:pPr algn="ctr"/>
          <a:r>
            <a:rPr lang="en-US" sz="1200" b="1" baseline="0">
              <a:solidFill>
                <a:srgbClr val="0070C0"/>
              </a:solidFill>
            </a:rPr>
            <a:t>so that becomes </a:t>
          </a:r>
          <a:r>
            <a:rPr lang="en-US" sz="1400" b="1" baseline="0">
              <a:solidFill>
                <a:srgbClr val="7030A0"/>
              </a:solidFill>
            </a:rPr>
            <a:t>Year 0</a:t>
          </a:r>
          <a:r>
            <a:rPr lang="en-US" sz="1200" b="1" baseline="0">
              <a:solidFill>
                <a:srgbClr val="0070C0"/>
              </a:solidFill>
            </a:rPr>
            <a:t> for this analysis.</a:t>
          </a:r>
          <a:endParaRPr 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13</xdr:col>
      <xdr:colOff>33618</xdr:colOff>
      <xdr:row>35</xdr:row>
      <xdr:rowOff>1367117</xdr:rowOff>
    </xdr:from>
    <xdr:ext cx="1012265" cy="593239"/>
    <xdr:sp macro="" textlink="">
      <xdr:nvSpPr>
        <xdr:cNvPr id="46" name="TextBox 45"/>
        <xdr:cNvSpPr txBox="1"/>
      </xdr:nvSpPr>
      <xdr:spPr>
        <a:xfrm>
          <a:off x="9473453" y="1826558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25;</a:t>
          </a:r>
        </a:p>
        <a:p>
          <a:r>
            <a:rPr lang="en-US" sz="1600" b="1" baseline="0">
              <a:solidFill>
                <a:srgbClr val="7030A0"/>
              </a:solidFill>
            </a:rPr>
            <a:t>age 80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13</xdr:col>
      <xdr:colOff>493059</xdr:colOff>
      <xdr:row>35</xdr:row>
      <xdr:rowOff>1131794</xdr:rowOff>
    </xdr:from>
    <xdr:to>
      <xdr:col>13</xdr:col>
      <xdr:colOff>493059</xdr:colOff>
      <xdr:row>35</xdr:row>
      <xdr:rowOff>1423147</xdr:rowOff>
    </xdr:to>
    <xdr:cxnSp macro="">
      <xdr:nvCxnSpPr>
        <xdr:cNvPr id="47" name="Straight Arrow Connector 46"/>
        <xdr:cNvCxnSpPr/>
      </xdr:nvCxnSpPr>
      <xdr:spPr>
        <a:xfrm>
          <a:off x="9503709" y="18162494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174291</xdr:colOff>
      <xdr:row>35</xdr:row>
      <xdr:rowOff>582707</xdr:rowOff>
    </xdr:from>
    <xdr:ext cx="1292406" cy="468077"/>
    <xdr:sp macro="" textlink="">
      <xdr:nvSpPr>
        <xdr:cNvPr id="48" name="TextBox 47"/>
        <xdr:cNvSpPr txBox="1"/>
      </xdr:nvSpPr>
      <xdr:spPr>
        <a:xfrm>
          <a:off x="8394926" y="17481178"/>
          <a:ext cx="129240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$39,000</a:t>
          </a:r>
          <a:r>
            <a:rPr lang="en-US" sz="1200" b="1" baseline="0">
              <a:solidFill>
                <a:srgbClr val="FF0000"/>
              </a:solidFill>
            </a:rPr>
            <a:t> per year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for 80-65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641192</xdr:colOff>
      <xdr:row>35</xdr:row>
      <xdr:rowOff>593911</xdr:rowOff>
    </xdr:from>
    <xdr:ext cx="1122936" cy="468077"/>
    <xdr:sp macro="" textlink="">
      <xdr:nvSpPr>
        <xdr:cNvPr id="49" name="TextBox 48"/>
        <xdr:cNvSpPr txBox="1"/>
      </xdr:nvSpPr>
      <xdr:spPr>
        <a:xfrm>
          <a:off x="5822792" y="17624611"/>
          <a:ext cx="1122936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Present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$378,778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414617</xdr:colOff>
      <xdr:row>35</xdr:row>
      <xdr:rowOff>773208</xdr:rowOff>
    </xdr:from>
    <xdr:to>
      <xdr:col>11</xdr:col>
      <xdr:colOff>112059</xdr:colOff>
      <xdr:row>35</xdr:row>
      <xdr:rowOff>952502</xdr:rowOff>
    </xdr:to>
    <xdr:sp macro="" textlink="">
      <xdr:nvSpPr>
        <xdr:cNvPr id="50" name="Right Arrow 49"/>
        <xdr:cNvSpPr/>
      </xdr:nvSpPr>
      <xdr:spPr>
        <a:xfrm flipH="1">
          <a:off x="7063067" y="17803908"/>
          <a:ext cx="878542" cy="179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347383</xdr:colOff>
      <xdr:row>41</xdr:row>
      <xdr:rowOff>1008529</xdr:rowOff>
    </xdr:from>
    <xdr:to>
      <xdr:col>15</xdr:col>
      <xdr:colOff>179294</xdr:colOff>
      <xdr:row>41</xdr:row>
      <xdr:rowOff>1042147</xdr:rowOff>
    </xdr:to>
    <xdr:cxnSp macro="">
      <xdr:nvCxnSpPr>
        <xdr:cNvPr id="51" name="Straight Arrow Connector 50"/>
        <xdr:cNvCxnSpPr/>
      </xdr:nvCxnSpPr>
      <xdr:spPr>
        <a:xfrm flipV="1">
          <a:off x="347383" y="21287254"/>
          <a:ext cx="10023661" cy="33618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7</xdr:col>
      <xdr:colOff>625548</xdr:colOff>
      <xdr:row>41</xdr:row>
      <xdr:rowOff>470647</xdr:rowOff>
    </xdr:from>
    <xdr:ext cx="1075230" cy="468077"/>
    <xdr:sp macro="" textlink="">
      <xdr:nvSpPr>
        <xdr:cNvPr id="52" name="TextBox 51"/>
        <xdr:cNvSpPr txBox="1"/>
      </xdr:nvSpPr>
      <xdr:spPr>
        <a:xfrm>
          <a:off x="5807148" y="20749372"/>
          <a:ext cx="107523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 baseline="0">
              <a:solidFill>
                <a:srgbClr val="FF0000"/>
              </a:solidFill>
            </a:rPr>
            <a:t>Future  Value 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of $378,778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526677</xdr:colOff>
      <xdr:row>41</xdr:row>
      <xdr:rowOff>1053353</xdr:rowOff>
    </xdr:from>
    <xdr:to>
      <xdr:col>8</xdr:col>
      <xdr:colOff>526677</xdr:colOff>
      <xdr:row>41</xdr:row>
      <xdr:rowOff>1344706</xdr:rowOff>
    </xdr:to>
    <xdr:cxnSp macro="">
      <xdr:nvCxnSpPr>
        <xdr:cNvPr id="53" name="Straight Arrow Connector 52"/>
        <xdr:cNvCxnSpPr/>
      </xdr:nvCxnSpPr>
      <xdr:spPr>
        <a:xfrm>
          <a:off x="6422652" y="2133207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605117</xdr:colOff>
      <xdr:row>41</xdr:row>
      <xdr:rowOff>1355912</xdr:rowOff>
    </xdr:from>
    <xdr:ext cx="1012265" cy="593239"/>
    <xdr:sp macro="" textlink="">
      <xdr:nvSpPr>
        <xdr:cNvPr id="54" name="TextBox 53"/>
        <xdr:cNvSpPr txBox="1"/>
      </xdr:nvSpPr>
      <xdr:spPr>
        <a:xfrm>
          <a:off x="6091517" y="21472712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35; </a:t>
          </a:r>
        </a:p>
        <a:p>
          <a:r>
            <a:rPr lang="en-US" sz="1600" b="1" baseline="0">
              <a:solidFill>
                <a:srgbClr val="7030A0"/>
              </a:solidFill>
            </a:rPr>
            <a:t>age 65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560295</xdr:colOff>
      <xdr:row>41</xdr:row>
      <xdr:rowOff>1053353</xdr:rowOff>
    </xdr:from>
    <xdr:to>
      <xdr:col>1</xdr:col>
      <xdr:colOff>560295</xdr:colOff>
      <xdr:row>41</xdr:row>
      <xdr:rowOff>1344706</xdr:rowOff>
    </xdr:to>
    <xdr:cxnSp macro="">
      <xdr:nvCxnSpPr>
        <xdr:cNvPr id="55" name="Straight Arrow Connector 54"/>
        <xdr:cNvCxnSpPr/>
      </xdr:nvCxnSpPr>
      <xdr:spPr>
        <a:xfrm>
          <a:off x="1150845" y="21332078"/>
          <a:ext cx="0" cy="291353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134472</xdr:colOff>
      <xdr:row>41</xdr:row>
      <xdr:rowOff>1367118</xdr:rowOff>
    </xdr:from>
    <xdr:ext cx="1012265" cy="593239"/>
    <xdr:sp macro="" textlink="">
      <xdr:nvSpPr>
        <xdr:cNvPr id="56" name="TextBox 55"/>
        <xdr:cNvSpPr txBox="1"/>
      </xdr:nvSpPr>
      <xdr:spPr>
        <a:xfrm>
          <a:off x="744072" y="21483918"/>
          <a:ext cx="101226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7030A0"/>
              </a:solidFill>
            </a:rPr>
            <a:t>Year</a:t>
          </a:r>
          <a:r>
            <a:rPr lang="en-US" sz="1600" b="1" baseline="0">
              <a:solidFill>
                <a:srgbClr val="7030A0"/>
              </a:solidFill>
            </a:rPr>
            <a:t> 0;</a:t>
          </a:r>
        </a:p>
        <a:p>
          <a:r>
            <a:rPr lang="en-US" sz="1600" b="1" baseline="0">
              <a:solidFill>
                <a:srgbClr val="7030A0"/>
              </a:solidFill>
            </a:rPr>
            <a:t>age 30 yr.</a:t>
          </a:r>
          <a:endParaRPr lang="en-US" sz="1600" b="1">
            <a:solidFill>
              <a:srgbClr val="7030A0"/>
            </a:solidFill>
          </a:endParaRPr>
        </a:p>
      </xdr:txBody>
    </xdr:sp>
    <xdr:clientData/>
  </xdr:oneCellAnchor>
  <xdr:oneCellAnchor>
    <xdr:from>
      <xdr:col>1</xdr:col>
      <xdr:colOff>1002839</xdr:colOff>
      <xdr:row>41</xdr:row>
      <xdr:rowOff>582707</xdr:rowOff>
    </xdr:from>
    <xdr:ext cx="2459199" cy="280205"/>
    <xdr:sp macro="" textlink="">
      <xdr:nvSpPr>
        <xdr:cNvPr id="57" name="TextBox 56"/>
        <xdr:cNvSpPr txBox="1"/>
      </xdr:nvSpPr>
      <xdr:spPr>
        <a:xfrm>
          <a:off x="1612439" y="20699507"/>
          <a:ext cx="24591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200" b="1">
              <a:solidFill>
                <a:srgbClr val="FF0000"/>
              </a:solidFill>
            </a:rPr>
            <a:t>$3,399</a:t>
          </a:r>
          <a:r>
            <a:rPr lang="en-US" sz="1200" b="1" baseline="0">
              <a:solidFill>
                <a:srgbClr val="FF0000"/>
              </a:solidFill>
            </a:rPr>
            <a:t> saved each year for 30 years</a:t>
          </a:r>
          <a:endParaRPr 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437030</xdr:colOff>
      <xdr:row>41</xdr:row>
      <xdr:rowOff>627529</xdr:rowOff>
    </xdr:from>
    <xdr:to>
      <xdr:col>7</xdr:col>
      <xdr:colOff>672353</xdr:colOff>
      <xdr:row>41</xdr:row>
      <xdr:rowOff>862852</xdr:rowOff>
    </xdr:to>
    <xdr:sp macro="" textlink="">
      <xdr:nvSpPr>
        <xdr:cNvPr id="58" name="Right Arrow 57"/>
        <xdr:cNvSpPr/>
      </xdr:nvSpPr>
      <xdr:spPr>
        <a:xfrm flipH="1">
          <a:off x="4027955" y="20906254"/>
          <a:ext cx="1825998" cy="2353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579959</xdr:colOff>
      <xdr:row>0</xdr:row>
      <xdr:rowOff>67236</xdr:rowOff>
    </xdr:from>
    <xdr:ext cx="8763618" cy="468013"/>
    <xdr:sp macro="" textlink="">
      <xdr:nvSpPr>
        <xdr:cNvPr id="2" name="Rectangle 1"/>
        <xdr:cNvSpPr/>
      </xdr:nvSpPr>
      <xdr:spPr>
        <a:xfrm>
          <a:off x="1173871" y="67236"/>
          <a:ext cx="876361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0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Spring</a:t>
          </a:r>
          <a:r>
            <a:rPr lang="en-US" sz="2400" b="0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Semester </a:t>
          </a:r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Financial Functions Practice #1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O101"/>
  <sheetViews>
    <sheetView zoomScale="130" zoomScaleNormal="130" zoomScaleSheetLayoutView="80" workbookViewId="0">
      <selection activeCell="C67" sqref="C67"/>
    </sheetView>
  </sheetViews>
  <sheetFormatPr defaultColWidth="8.88671875" defaultRowHeight="14.4" x14ac:dyDescent="0.3"/>
  <cols>
    <col min="1" max="1" width="8.88671875" style="4"/>
    <col min="2" max="2" width="21.44140625" customWidth="1"/>
    <col min="5" max="5" width="14.6640625" bestFit="1" customWidth="1"/>
    <col min="6" max="6" width="12.6640625" bestFit="1" customWidth="1"/>
    <col min="7" max="7" width="11.109375" bestFit="1" customWidth="1"/>
    <col min="8" max="8" width="12.44140625" customWidth="1"/>
    <col min="9" max="9" width="11.33203125" customWidth="1"/>
  </cols>
  <sheetData>
    <row r="1" spans="1:13" ht="38.25" customHeight="1" x14ac:dyDescent="0.3"/>
    <row r="3" spans="1:13" ht="15.6" x14ac:dyDescent="0.3">
      <c r="A3" s="3" t="s">
        <v>14</v>
      </c>
    </row>
    <row r="5" spans="1:13" ht="21" x14ac:dyDescent="0.4">
      <c r="A5" s="12" t="s">
        <v>16</v>
      </c>
      <c r="B5" s="4" t="s">
        <v>19</v>
      </c>
    </row>
    <row r="6" spans="1:13" x14ac:dyDescent="0.3">
      <c r="C6" t="s">
        <v>15</v>
      </c>
    </row>
    <row r="7" spans="1:13" ht="37.5" customHeight="1" x14ac:dyDescent="0.3">
      <c r="B7" s="10">
        <f>FV(3%,65-35,,20000)</f>
        <v>-48545.249423793182</v>
      </c>
    </row>
    <row r="8" spans="1:13" x14ac:dyDescent="0.3">
      <c r="C8" t="s">
        <v>7</v>
      </c>
      <c r="D8" t="s">
        <v>61</v>
      </c>
    </row>
    <row r="9" spans="1:13" ht="163.5" customHeight="1" x14ac:dyDescent="0.3"/>
    <row r="11" spans="1:13" ht="21" x14ac:dyDescent="0.4">
      <c r="A11" s="12" t="s">
        <v>17</v>
      </c>
      <c r="B11" s="4" t="s">
        <v>20</v>
      </c>
    </row>
    <row r="12" spans="1:13" x14ac:dyDescent="0.3">
      <c r="B12" t="s">
        <v>18</v>
      </c>
      <c r="C12" t="s">
        <v>62</v>
      </c>
    </row>
    <row r="13" spans="1:13" ht="21" x14ac:dyDescent="0.4">
      <c r="B13" s="11">
        <f>PV(6%,25,48545)</f>
        <v>-620568.02470314002</v>
      </c>
    </row>
    <row r="14" spans="1:13" ht="15.6" x14ac:dyDescent="0.3">
      <c r="C14" t="s">
        <v>70</v>
      </c>
      <c r="M14" s="3" t="s">
        <v>21</v>
      </c>
    </row>
    <row r="15" spans="1:13" ht="152.25" customHeight="1" x14ac:dyDescent="0.3">
      <c r="B15" s="1"/>
    </row>
    <row r="16" spans="1:13" ht="72" customHeight="1" x14ac:dyDescent="0.3">
      <c r="B16" s="1"/>
      <c r="M16" s="4" t="s">
        <v>40</v>
      </c>
    </row>
    <row r="17" spans="1:13" ht="21" x14ac:dyDescent="0.4">
      <c r="A17" s="12" t="s">
        <v>22</v>
      </c>
      <c r="B17" s="4" t="s">
        <v>23</v>
      </c>
    </row>
    <row r="18" spans="1:13" ht="15.6" x14ac:dyDescent="0.3">
      <c r="C18" t="s">
        <v>24</v>
      </c>
      <c r="I18" s="3" t="s">
        <v>21</v>
      </c>
    </row>
    <row r="19" spans="1:13" ht="21" x14ac:dyDescent="0.4">
      <c r="B19" s="11">
        <f>PMT(6%,65-35,,620568)</f>
        <v>-7849.5097055556271</v>
      </c>
    </row>
    <row r="20" spans="1:13" x14ac:dyDescent="0.3">
      <c r="C20" t="s">
        <v>71</v>
      </c>
    </row>
    <row r="21" spans="1:13" ht="255" customHeight="1" x14ac:dyDescent="0.3">
      <c r="B21" s="8"/>
      <c r="C21" s="8"/>
      <c r="D21" s="8"/>
      <c r="E21" s="8"/>
      <c r="F21" s="8"/>
    </row>
    <row r="22" spans="1:13" ht="135.75" customHeight="1" x14ac:dyDescent="0.3"/>
    <row r="23" spans="1:13" ht="15.75" customHeight="1" x14ac:dyDescent="0.3"/>
    <row r="24" spans="1:13" ht="15.75" customHeight="1" x14ac:dyDescent="0.3"/>
    <row r="25" spans="1:13" ht="15.75" customHeight="1" x14ac:dyDescent="0.4">
      <c r="A25" s="12" t="s">
        <v>25</v>
      </c>
      <c r="B25" t="s">
        <v>28</v>
      </c>
    </row>
    <row r="26" spans="1:13" ht="15.75" customHeight="1" x14ac:dyDescent="0.3"/>
    <row r="27" spans="1:13" ht="15.75" customHeight="1" x14ac:dyDescent="0.35">
      <c r="F27" s="2" t="s">
        <v>26</v>
      </c>
      <c r="G27" s="2"/>
      <c r="H27" s="2"/>
      <c r="I27" s="13">
        <v>60000</v>
      </c>
    </row>
    <row r="28" spans="1:13" ht="15.75" customHeight="1" x14ac:dyDescent="0.35">
      <c r="F28" s="2"/>
      <c r="G28" s="2"/>
      <c r="H28" s="2"/>
      <c r="I28" s="14" t="s">
        <v>63</v>
      </c>
    </row>
    <row r="29" spans="1:13" ht="15.75" customHeight="1" x14ac:dyDescent="0.35">
      <c r="F29" s="2" t="s">
        <v>27</v>
      </c>
      <c r="G29" s="2"/>
      <c r="H29" s="2"/>
      <c r="I29" s="15">
        <f>60000*65%</f>
        <v>39000</v>
      </c>
    </row>
    <row r="30" spans="1:13" ht="15.75" customHeight="1" x14ac:dyDescent="0.3"/>
    <row r="31" spans="1:13" ht="15.75" customHeight="1" x14ac:dyDescent="0.3"/>
    <row r="32" spans="1:13" ht="33" customHeight="1" x14ac:dyDescent="0.3">
      <c r="M32" s="4" t="s">
        <v>40</v>
      </c>
    </row>
    <row r="33" spans="1:10" ht="21" x14ac:dyDescent="0.4">
      <c r="A33" s="12" t="s">
        <v>29</v>
      </c>
      <c r="C33" t="s">
        <v>30</v>
      </c>
    </row>
    <row r="34" spans="1:10" ht="18" x14ac:dyDescent="0.35">
      <c r="B34" s="13">
        <f>PV(6%,80-65,39000)</f>
        <v>-378777.71052189881</v>
      </c>
    </row>
    <row r="35" spans="1:10" x14ac:dyDescent="0.3">
      <c r="C35" t="s">
        <v>7</v>
      </c>
      <c r="D35" t="s">
        <v>64</v>
      </c>
    </row>
    <row r="36" spans="1:10" ht="170.25" customHeight="1" x14ac:dyDescent="0.3"/>
    <row r="38" spans="1:10" ht="21" x14ac:dyDescent="0.4">
      <c r="A38" s="12" t="s">
        <v>31</v>
      </c>
      <c r="C38" t="s">
        <v>32</v>
      </c>
      <c r="J38" s="3" t="s">
        <v>33</v>
      </c>
    </row>
    <row r="39" spans="1:10" ht="18" x14ac:dyDescent="0.35">
      <c r="B39" s="13">
        <f>PMT(6%,35,,378778)</f>
        <v>-3399.1003565988931</v>
      </c>
    </row>
    <row r="40" spans="1:10" x14ac:dyDescent="0.3">
      <c r="C40" t="s">
        <v>7</v>
      </c>
      <c r="D40" t="s">
        <v>65</v>
      </c>
    </row>
    <row r="41" spans="1:10" ht="15.6" x14ac:dyDescent="0.3">
      <c r="I41" s="3"/>
    </row>
    <row r="42" spans="1:10" ht="169.5" customHeight="1" x14ac:dyDescent="0.3"/>
    <row r="44" spans="1:10" ht="21" x14ac:dyDescent="0.4">
      <c r="A44" s="12" t="s">
        <v>34</v>
      </c>
      <c r="B44" t="s">
        <v>36</v>
      </c>
      <c r="I44" s="3"/>
    </row>
    <row r="45" spans="1:10" x14ac:dyDescent="0.3">
      <c r="B45" s="1"/>
    </row>
    <row r="46" spans="1:10" ht="18" x14ac:dyDescent="0.35">
      <c r="F46" s="2" t="s">
        <v>35</v>
      </c>
      <c r="G46" s="2"/>
      <c r="H46" s="2"/>
      <c r="I46" s="13">
        <v>3399</v>
      </c>
    </row>
    <row r="47" spans="1:10" ht="18" x14ac:dyDescent="0.35">
      <c r="F47" s="2"/>
      <c r="G47" s="2"/>
      <c r="H47" s="2"/>
      <c r="I47" s="16" t="s">
        <v>72</v>
      </c>
    </row>
    <row r="48" spans="1:10" ht="18" x14ac:dyDescent="0.35">
      <c r="F48" s="2" t="s">
        <v>27</v>
      </c>
      <c r="G48" s="2"/>
      <c r="H48" s="2"/>
      <c r="I48" s="21">
        <v>1899</v>
      </c>
    </row>
    <row r="52" spans="1:13" x14ac:dyDescent="0.3">
      <c r="M52" s="4" t="s">
        <v>40</v>
      </c>
    </row>
    <row r="53" spans="1:13" ht="21" x14ac:dyDescent="0.4">
      <c r="A53" s="12" t="s">
        <v>37</v>
      </c>
      <c r="C53" t="s">
        <v>66</v>
      </c>
    </row>
    <row r="54" spans="1:13" ht="18" x14ac:dyDescent="0.35">
      <c r="B54" s="1"/>
      <c r="C54" s="2" t="s">
        <v>38</v>
      </c>
    </row>
    <row r="56" spans="1:13" x14ac:dyDescent="0.3">
      <c r="C56" t="s">
        <v>30</v>
      </c>
    </row>
    <row r="57" spans="1:13" ht="18" x14ac:dyDescent="0.35">
      <c r="A57"/>
      <c r="B57" s="13">
        <f>PV(6%,20,52500)</f>
        <v>-602170.86397467623</v>
      </c>
    </row>
    <row r="58" spans="1:13" x14ac:dyDescent="0.3">
      <c r="A58"/>
      <c r="C58" t="s">
        <v>7</v>
      </c>
      <c r="D58" t="s">
        <v>67</v>
      </c>
    </row>
    <row r="59" spans="1:13" x14ac:dyDescent="0.3">
      <c r="A59"/>
    </row>
    <row r="60" spans="1:13" ht="18" x14ac:dyDescent="0.35">
      <c r="A60"/>
      <c r="C60" s="2" t="s">
        <v>39</v>
      </c>
    </row>
    <row r="61" spans="1:13" ht="18" x14ac:dyDescent="0.35">
      <c r="A61"/>
      <c r="C61" s="2"/>
    </row>
    <row r="62" spans="1:13" ht="15.6" x14ac:dyDescent="0.3">
      <c r="A62"/>
      <c r="C62" t="s">
        <v>32</v>
      </c>
      <c r="J62" s="3" t="s">
        <v>33</v>
      </c>
    </row>
    <row r="63" spans="1:13" ht="18" x14ac:dyDescent="0.35">
      <c r="A63"/>
      <c r="B63" s="13">
        <f>PMT(6%,35,,602171)</f>
        <v>-5403.7976356428071</v>
      </c>
    </row>
    <row r="64" spans="1:13" x14ac:dyDescent="0.3">
      <c r="C64" t="s">
        <v>7</v>
      </c>
      <c r="D64" t="s">
        <v>68</v>
      </c>
    </row>
    <row r="65" spans="1:15" ht="18" x14ac:dyDescent="0.35">
      <c r="C65" s="20" t="s">
        <v>69</v>
      </c>
    </row>
    <row r="67" spans="1:15" x14ac:dyDescent="0.3">
      <c r="K67" s="7"/>
      <c r="L67" s="7"/>
      <c r="M67" s="7"/>
      <c r="N67" s="7"/>
      <c r="O67" s="7"/>
    </row>
    <row r="68" spans="1:15" x14ac:dyDescent="0.3">
      <c r="K68" s="7"/>
      <c r="L68" s="7"/>
      <c r="M68" s="7"/>
      <c r="N68" s="7"/>
      <c r="O68" s="7"/>
    </row>
    <row r="69" spans="1:15" ht="21" x14ac:dyDescent="0.4">
      <c r="A69" s="12" t="s">
        <v>8</v>
      </c>
      <c r="E69" s="14" t="s">
        <v>0</v>
      </c>
      <c r="F69" s="14" t="s">
        <v>1</v>
      </c>
      <c r="G69" s="14" t="s">
        <v>2</v>
      </c>
      <c r="H69" s="14" t="s">
        <v>13</v>
      </c>
      <c r="K69" s="7"/>
      <c r="L69" s="7"/>
      <c r="M69" s="7"/>
      <c r="N69" s="7"/>
      <c r="O69" s="7"/>
    </row>
    <row r="70" spans="1:15" ht="15.6" x14ac:dyDescent="0.3">
      <c r="B70" s="19" t="s">
        <v>3</v>
      </c>
      <c r="E70" s="6"/>
      <c r="F70" s="6"/>
      <c r="G70" s="6"/>
      <c r="H70" s="9"/>
      <c r="J70" s="7"/>
      <c r="K70" s="7"/>
      <c r="L70" s="7"/>
      <c r="M70" s="7"/>
      <c r="N70" s="7"/>
      <c r="O70" s="7"/>
    </row>
    <row r="71" spans="1:15" ht="15.6" x14ac:dyDescent="0.3">
      <c r="B71" s="8" t="s">
        <v>41</v>
      </c>
      <c r="E71" s="6">
        <f>12*1000*12</f>
        <v>144000</v>
      </c>
      <c r="F71" s="6">
        <f>E71*1.06</f>
        <v>152640</v>
      </c>
      <c r="G71" s="6">
        <f>F71*1.06</f>
        <v>161798.39999999999</v>
      </c>
      <c r="H71" s="18">
        <f>G71*1.06</f>
        <v>171506.304</v>
      </c>
      <c r="I71" s="5" t="s">
        <v>74</v>
      </c>
      <c r="J71" s="7"/>
      <c r="K71" s="7"/>
      <c r="L71" s="7"/>
      <c r="M71" s="7"/>
      <c r="N71" s="7"/>
      <c r="O71" s="7"/>
    </row>
    <row r="72" spans="1:15" ht="15.6" x14ac:dyDescent="0.3">
      <c r="B72" s="17" t="s">
        <v>42</v>
      </c>
      <c r="E72" s="6">
        <f>6*1400*12</f>
        <v>100800</v>
      </c>
      <c r="F72" s="6">
        <f>E72*1.06</f>
        <v>106848</v>
      </c>
      <c r="G72" s="6">
        <f>F72*1.06</f>
        <v>113258.88</v>
      </c>
      <c r="H72" s="18">
        <f>G72*1.06</f>
        <v>120054.41280000001</v>
      </c>
      <c r="I72" s="5" t="s">
        <v>74</v>
      </c>
      <c r="J72" s="7"/>
      <c r="K72" s="7"/>
      <c r="L72" s="7"/>
      <c r="M72" s="7"/>
      <c r="N72" s="7"/>
      <c r="O72" s="7"/>
    </row>
    <row r="73" spans="1:15" ht="15.6" x14ac:dyDescent="0.3">
      <c r="B73" s="17" t="s">
        <v>57</v>
      </c>
      <c r="E73" s="6">
        <v>750</v>
      </c>
      <c r="F73" s="6">
        <f>E73*1.04</f>
        <v>780</v>
      </c>
      <c r="G73" s="6">
        <f t="shared" ref="G73:H73" si="0">F73*1.04</f>
        <v>811.2</v>
      </c>
      <c r="H73" s="18">
        <f t="shared" si="0"/>
        <v>843.64800000000002</v>
      </c>
      <c r="I73" s="5" t="s">
        <v>59</v>
      </c>
      <c r="J73" s="7"/>
      <c r="K73" s="7"/>
      <c r="L73" s="7"/>
      <c r="M73" s="7"/>
      <c r="N73" s="7"/>
      <c r="O73" s="7"/>
    </row>
    <row r="74" spans="1:15" ht="15.6" x14ac:dyDescent="0.3">
      <c r="B74" s="17" t="s">
        <v>44</v>
      </c>
      <c r="E74" s="6">
        <f>E71+E72+E73</f>
        <v>245550</v>
      </c>
      <c r="F74" s="6">
        <f t="shared" ref="F74:H74" si="1">F71+F72+F73</f>
        <v>260268</v>
      </c>
      <c r="G74" s="6">
        <f t="shared" si="1"/>
        <v>275868.48000000004</v>
      </c>
      <c r="H74" s="18">
        <f t="shared" si="1"/>
        <v>292404.36479999998</v>
      </c>
      <c r="I74" s="5" t="s">
        <v>58</v>
      </c>
      <c r="J74" s="7"/>
      <c r="K74" s="7"/>
      <c r="L74" s="7"/>
      <c r="M74" s="7"/>
      <c r="N74" s="7"/>
      <c r="O74" s="7"/>
    </row>
    <row r="75" spans="1:15" ht="15.6" x14ac:dyDescent="0.3">
      <c r="B75" s="17" t="s">
        <v>73</v>
      </c>
      <c r="E75" s="22">
        <f>E74*5%</f>
        <v>12277.5</v>
      </c>
      <c r="F75" s="22">
        <f>F74*5%</f>
        <v>13013.400000000001</v>
      </c>
      <c r="G75" s="22">
        <f>G74*5%</f>
        <v>13793.424000000003</v>
      </c>
      <c r="H75" s="23">
        <f>H74*5%</f>
        <v>14620.21824</v>
      </c>
      <c r="I75" s="5" t="s">
        <v>60</v>
      </c>
      <c r="J75" s="7"/>
    </row>
    <row r="76" spans="1:15" ht="15.6" x14ac:dyDescent="0.3">
      <c r="B76" s="19" t="s">
        <v>4</v>
      </c>
      <c r="E76" s="6">
        <f>E74-E75</f>
        <v>233272.5</v>
      </c>
      <c r="F76" s="6">
        <f t="shared" ref="F76:H76" si="2">F74-F75</f>
        <v>247254.6</v>
      </c>
      <c r="G76" s="6">
        <f t="shared" si="2"/>
        <v>262075.05600000004</v>
      </c>
      <c r="H76" s="18">
        <f t="shared" si="2"/>
        <v>277784.14655999996</v>
      </c>
      <c r="I76" s="5" t="s">
        <v>45</v>
      </c>
      <c r="J76" s="7"/>
    </row>
    <row r="77" spans="1:15" ht="15.6" x14ac:dyDescent="0.3">
      <c r="B77" s="8"/>
      <c r="E77" s="6"/>
      <c r="F77" s="6"/>
      <c r="G77" s="6"/>
      <c r="H77" s="18"/>
      <c r="I77" s="5"/>
      <c r="J77" s="7"/>
    </row>
    <row r="78" spans="1:15" ht="15.6" x14ac:dyDescent="0.3">
      <c r="B78" s="19" t="s">
        <v>5</v>
      </c>
      <c r="E78" s="6"/>
      <c r="F78" s="6"/>
      <c r="G78" s="6"/>
      <c r="H78" s="18"/>
      <c r="I78" s="5"/>
      <c r="J78" s="7"/>
    </row>
    <row r="79" spans="1:15" ht="15.6" x14ac:dyDescent="0.3">
      <c r="B79" s="17" t="s">
        <v>46</v>
      </c>
      <c r="E79" s="6">
        <v>15000</v>
      </c>
      <c r="F79" s="6">
        <f>E79*1.02</f>
        <v>15300</v>
      </c>
      <c r="G79" s="6">
        <f t="shared" ref="G79:H79" si="3">F79*1.02</f>
        <v>15606</v>
      </c>
      <c r="H79" s="18">
        <f t="shared" si="3"/>
        <v>15918.12</v>
      </c>
      <c r="I79" s="5" t="s">
        <v>47</v>
      </c>
      <c r="J79" s="7"/>
    </row>
    <row r="80" spans="1:15" ht="15.6" x14ac:dyDescent="0.3">
      <c r="B80" s="17" t="s">
        <v>48</v>
      </c>
      <c r="E80" s="6">
        <v>5000</v>
      </c>
      <c r="F80" s="6">
        <f>E80*1.06</f>
        <v>5300</v>
      </c>
      <c r="G80" s="6">
        <f t="shared" ref="G80" si="4">F80*1.06</f>
        <v>5618</v>
      </c>
      <c r="H80" s="18">
        <f>G80*1.06</f>
        <v>5955.08</v>
      </c>
      <c r="I80" s="5" t="s">
        <v>52</v>
      </c>
      <c r="J80" s="7"/>
    </row>
    <row r="81" spans="1:10" ht="15.6" x14ac:dyDescent="0.3">
      <c r="B81" s="17" t="s">
        <v>49</v>
      </c>
      <c r="E81" s="6">
        <v>22000</v>
      </c>
      <c r="F81" s="6">
        <f>E81*1.07</f>
        <v>23540</v>
      </c>
      <c r="G81" s="6">
        <f t="shared" ref="G81" si="5">F81*1.07</f>
        <v>25187.800000000003</v>
      </c>
      <c r="H81" s="18">
        <f>G81*1.07</f>
        <v>26950.946000000004</v>
      </c>
      <c r="I81" s="5" t="s">
        <v>53</v>
      </c>
      <c r="J81" s="7"/>
    </row>
    <row r="82" spans="1:10" ht="15.6" x14ac:dyDescent="0.3">
      <c r="B82" s="17" t="s">
        <v>50</v>
      </c>
      <c r="E82" s="6">
        <v>6000</v>
      </c>
      <c r="F82" s="6">
        <f>E82*1.05</f>
        <v>6300</v>
      </c>
      <c r="G82" s="6">
        <f>F82*1.05</f>
        <v>6615</v>
      </c>
      <c r="H82" s="18">
        <f>G82*1.05</f>
        <v>6945.75</v>
      </c>
      <c r="I82" s="5" t="s">
        <v>75</v>
      </c>
      <c r="J82" s="7"/>
    </row>
    <row r="83" spans="1:10" ht="15.6" x14ac:dyDescent="0.3">
      <c r="B83" s="17" t="s">
        <v>51</v>
      </c>
      <c r="E83" s="6">
        <v>4000</v>
      </c>
      <c r="F83" s="6">
        <f>E83*1.04</f>
        <v>4160</v>
      </c>
      <c r="G83" s="6">
        <f>F83*1.04</f>
        <v>4326.4000000000005</v>
      </c>
      <c r="H83" s="18">
        <f>G83*1.04</f>
        <v>4499.456000000001</v>
      </c>
      <c r="I83" s="5" t="s">
        <v>54</v>
      </c>
      <c r="J83" s="7"/>
    </row>
    <row r="84" spans="1:10" ht="15.6" x14ac:dyDescent="0.3">
      <c r="B84" s="17" t="s">
        <v>43</v>
      </c>
      <c r="E84" s="6">
        <f>SUM(E79:E83)</f>
        <v>52000</v>
      </c>
      <c r="F84" s="6">
        <f t="shared" ref="F84:G84" si="6">SUM(F79:F83)</f>
        <v>54600</v>
      </c>
      <c r="G84" s="6">
        <f t="shared" si="6"/>
        <v>57353.200000000004</v>
      </c>
      <c r="H84" s="18">
        <f>SUM(H79:H83)</f>
        <v>60269.352000000006</v>
      </c>
      <c r="I84" s="5" t="s">
        <v>55</v>
      </c>
      <c r="J84" s="7"/>
    </row>
    <row r="85" spans="1:10" ht="15.6" x14ac:dyDescent="0.3">
      <c r="B85" s="17"/>
      <c r="E85" s="6"/>
      <c r="F85" s="6"/>
      <c r="G85" s="6"/>
      <c r="H85" s="18"/>
      <c r="I85" s="5"/>
      <c r="J85" s="7"/>
    </row>
    <row r="86" spans="1:10" ht="15.6" x14ac:dyDescent="0.3">
      <c r="B86" s="19" t="s">
        <v>6</v>
      </c>
      <c r="E86" s="6">
        <f>E76-E84</f>
        <v>181272.5</v>
      </c>
      <c r="F86" s="6">
        <f t="shared" ref="F86:H86" si="7">F76-F84</f>
        <v>192654.6</v>
      </c>
      <c r="G86" s="6">
        <f t="shared" si="7"/>
        <v>204721.85600000003</v>
      </c>
      <c r="H86" s="18">
        <f t="shared" si="7"/>
        <v>217514.79455999995</v>
      </c>
      <c r="I86" s="5" t="s">
        <v>56</v>
      </c>
      <c r="J86" s="7"/>
    </row>
    <row r="87" spans="1:10" ht="15.6" x14ac:dyDescent="0.3">
      <c r="B87" s="19"/>
      <c r="E87" s="6"/>
      <c r="F87" s="6"/>
      <c r="G87" s="6"/>
      <c r="H87" s="18">
        <v>1200000</v>
      </c>
      <c r="I87" s="5" t="s">
        <v>77</v>
      </c>
      <c r="J87" s="7"/>
    </row>
    <row r="88" spans="1:10" ht="15.6" x14ac:dyDescent="0.3">
      <c r="B88" s="19"/>
      <c r="E88" s="6">
        <f>E86</f>
        <v>181272.5</v>
      </c>
      <c r="F88" s="6">
        <f>F86</f>
        <v>192654.6</v>
      </c>
      <c r="G88" s="6">
        <f>G86</f>
        <v>204721.85600000003</v>
      </c>
      <c r="H88" s="18">
        <f>H86+H87</f>
        <v>1417514.7945599998</v>
      </c>
      <c r="I88" s="5"/>
      <c r="J88" s="7"/>
    </row>
    <row r="90" spans="1:10" ht="15.6" x14ac:dyDescent="0.3">
      <c r="A90" s="4" t="s">
        <v>9</v>
      </c>
      <c r="B90" s="17" t="s">
        <v>76</v>
      </c>
      <c r="E90" s="24">
        <f>NPV(8%,E88:H88)</f>
        <v>1537445.6754136391</v>
      </c>
    </row>
    <row r="92" spans="1:10" x14ac:dyDescent="0.3">
      <c r="A92" s="4" t="s">
        <v>10</v>
      </c>
      <c r="D92" t="s">
        <v>78</v>
      </c>
    </row>
    <row r="93" spans="1:10" x14ac:dyDescent="0.3">
      <c r="D93">
        <v>-1450000</v>
      </c>
      <c r="E93" s="6">
        <f>E88</f>
        <v>181272.5</v>
      </c>
      <c r="F93" s="6">
        <f t="shared" ref="F93:H93" si="8">F88</f>
        <v>192654.6</v>
      </c>
      <c r="G93" s="6">
        <f t="shared" si="8"/>
        <v>204721.85600000003</v>
      </c>
      <c r="H93" s="6">
        <f t="shared" si="8"/>
        <v>1417514.7945599998</v>
      </c>
    </row>
    <row r="94" spans="1:10" ht="15.6" x14ac:dyDescent="0.3">
      <c r="B94" s="4" t="s">
        <v>79</v>
      </c>
      <c r="C94" s="25">
        <f>IRR(D93:H93)</f>
        <v>9.9089340812963611E-2</v>
      </c>
    </row>
    <row r="101" spans="13:13" x14ac:dyDescent="0.3">
      <c r="M101" s="4" t="s">
        <v>40</v>
      </c>
    </row>
  </sheetData>
  <pageMargins left="0.25" right="0.25" top="0.75" bottom="0.75" header="0.3" footer="0.3"/>
  <pageSetup scale="8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M56"/>
  <sheetViews>
    <sheetView tabSelected="1" topLeftCell="A6" zoomScale="85" zoomScaleNormal="85" zoomScaleSheetLayoutView="80" workbookViewId="0">
      <selection activeCell="N28" sqref="N28"/>
    </sheetView>
  </sheetViews>
  <sheetFormatPr defaultColWidth="8.88671875" defaultRowHeight="14.4" x14ac:dyDescent="0.3"/>
  <cols>
    <col min="1" max="1" width="8.88671875" style="4"/>
    <col min="2" max="2" width="16.109375" customWidth="1"/>
    <col min="3" max="3" width="23.6640625" bestFit="1" customWidth="1"/>
    <col min="5" max="5" width="11.109375" bestFit="1" customWidth="1"/>
    <col min="6" max="6" width="12.6640625" bestFit="1" customWidth="1"/>
    <col min="7" max="7" width="11.109375" bestFit="1" customWidth="1"/>
    <col min="8" max="8" width="10.6640625" customWidth="1"/>
    <col min="9" max="9" width="11.33203125" customWidth="1"/>
  </cols>
  <sheetData>
    <row r="1" spans="1:3" ht="38.25" customHeight="1" x14ac:dyDescent="0.3"/>
    <row r="2" spans="1:3" x14ac:dyDescent="0.3">
      <c r="A2"/>
    </row>
    <row r="3" spans="1:3" x14ac:dyDescent="0.3">
      <c r="A3"/>
    </row>
    <row r="4" spans="1:3" ht="25.8" x14ac:dyDescent="0.5">
      <c r="A4" s="26" t="s">
        <v>11</v>
      </c>
      <c r="C4" s="27">
        <f>PMT(4.4%/12,30*12,390000)</f>
        <v>-1952.9675497778796</v>
      </c>
    </row>
    <row r="5" spans="1:3" x14ac:dyDescent="0.3">
      <c r="A5"/>
    </row>
    <row r="6" spans="1:3" x14ac:dyDescent="0.3">
      <c r="A6"/>
    </row>
    <row r="7" spans="1:3" ht="23.4" x14ac:dyDescent="0.45">
      <c r="A7" s="28" t="s">
        <v>80</v>
      </c>
      <c r="C7" s="29">
        <f>PV(6%,16,18000)</f>
        <v>-181906.11488616778</v>
      </c>
    </row>
    <row r="8" spans="1:3" ht="23.4" x14ac:dyDescent="0.45">
      <c r="A8" s="28"/>
    </row>
    <row r="9" spans="1:3" ht="23.4" x14ac:dyDescent="0.45">
      <c r="A9" s="28" t="s">
        <v>81</v>
      </c>
      <c r="C9" s="30">
        <f>PV(6%,12,,400000)</f>
        <v>-198787.74543080019</v>
      </c>
    </row>
    <row r="10" spans="1:3" ht="23.4" x14ac:dyDescent="0.45">
      <c r="A10" s="28"/>
    </row>
    <row r="11" spans="1:3" ht="23.4" x14ac:dyDescent="0.45">
      <c r="A11" s="28" t="s">
        <v>82</v>
      </c>
      <c r="C11" s="31" t="s">
        <v>83</v>
      </c>
    </row>
    <row r="12" spans="1:3" x14ac:dyDescent="0.3">
      <c r="A12"/>
    </row>
    <row r="13" spans="1:3" x14ac:dyDescent="0.3">
      <c r="A13"/>
    </row>
    <row r="14" spans="1:3" ht="23.4" x14ac:dyDescent="0.45">
      <c r="A14" s="28" t="s">
        <v>12</v>
      </c>
      <c r="C14" s="29">
        <f>PMT(7%,75-30,-6000,1200000)</f>
        <v>-3758.487767818573</v>
      </c>
    </row>
    <row r="15" spans="1:3" x14ac:dyDescent="0.3">
      <c r="A15"/>
    </row>
    <row r="16" spans="1:3" x14ac:dyDescent="0.3">
      <c r="A16"/>
    </row>
    <row r="17" spans="1:3" ht="23.4" x14ac:dyDescent="0.45">
      <c r="A17" s="28" t="s">
        <v>84</v>
      </c>
      <c r="C17" s="29">
        <f>PV(4.5%/12,15*12,110000*33%/12)</f>
        <v>-395428.30561192287</v>
      </c>
    </row>
    <row r="18" spans="1:3" x14ac:dyDescent="0.3">
      <c r="A18"/>
    </row>
    <row r="19" spans="1:3" x14ac:dyDescent="0.3">
      <c r="A19"/>
    </row>
    <row r="20" spans="1:3" ht="23.4" x14ac:dyDescent="0.45">
      <c r="A20" s="28" t="s">
        <v>85</v>
      </c>
      <c r="C20" s="29">
        <f>FV(6%,75-25,4500)</f>
        <v>-1306511.5706243617</v>
      </c>
    </row>
    <row r="21" spans="1:3" x14ac:dyDescent="0.3">
      <c r="A21"/>
    </row>
    <row r="22" spans="1:3" x14ac:dyDescent="0.3">
      <c r="A22"/>
    </row>
    <row r="23" spans="1:3" ht="23.4" x14ac:dyDescent="0.45">
      <c r="A23" s="28" t="s">
        <v>86</v>
      </c>
      <c r="C23" s="29">
        <f>PV(5.5%,10,,50000)</f>
        <v>-29271.528971380354</v>
      </c>
    </row>
    <row r="24" spans="1:3" x14ac:dyDescent="0.3">
      <c r="A24"/>
    </row>
    <row r="25" spans="1:3" x14ac:dyDescent="0.3">
      <c r="A25"/>
    </row>
    <row r="26" spans="1:3" ht="23.4" x14ac:dyDescent="0.45">
      <c r="A26" s="28" t="s">
        <v>87</v>
      </c>
      <c r="B26" s="28"/>
      <c r="C26" s="30">
        <f>PV(3.5%,8,800,20000)</f>
        <v>-20687.395553667855</v>
      </c>
    </row>
    <row r="27" spans="1:3" x14ac:dyDescent="0.3">
      <c r="A27"/>
    </row>
    <row r="28" spans="1:3" x14ac:dyDescent="0.3">
      <c r="A28"/>
    </row>
    <row r="29" spans="1:3" ht="23.4" x14ac:dyDescent="0.45">
      <c r="A29" s="28" t="s">
        <v>88</v>
      </c>
      <c r="B29" s="28"/>
      <c r="C29" s="30">
        <f>FV(7%,70-30,4800,-3000)</f>
        <v>-913325.16402799881</v>
      </c>
    </row>
    <row r="30" spans="1:3" x14ac:dyDescent="0.3">
      <c r="A30"/>
    </row>
    <row r="31" spans="1:3" x14ac:dyDescent="0.3">
      <c r="A31"/>
    </row>
    <row r="32" spans="1:3" ht="23.4" x14ac:dyDescent="0.45">
      <c r="A32" s="28" t="s">
        <v>89</v>
      </c>
      <c r="B32" s="28"/>
      <c r="C32" s="30">
        <f>PMT(7%,80-25,,1400000)</f>
        <v>-2430.8569116671943</v>
      </c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56" spans="13:13" x14ac:dyDescent="0.3">
      <c r="M56" s="4"/>
    </row>
  </sheetData>
  <phoneticPr fontId="7" type="noConversion"/>
  <pageMargins left="0.25" right="0.25" top="0.75" bottom="0.75" header="0.3" footer="0.3"/>
  <pageSetup scale="80" orientation="landscape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Questions #1-5</vt:lpstr>
      <vt:lpstr>Questions #6-14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2012-10-08T01:23:09Z</cp:lastPrinted>
  <dcterms:created xsi:type="dcterms:W3CDTF">2012-09-13T02:25:07Z</dcterms:created>
  <dcterms:modified xsi:type="dcterms:W3CDTF">2018-05-22T19:01:04Z</dcterms:modified>
</cp:coreProperties>
</file>