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45" yWindow="915" windowWidth="19440" windowHeight="7620"/>
  </bookViews>
  <sheets>
    <sheet name="PASS OR FAIL CALCULATOR" sheetId="1" r:id="rId1"/>
    <sheet name="BMI CALCULATOR MALES" sheetId="2" r:id="rId2"/>
    <sheet name="BMI CALCULATOR FEMALES " sheetId="3" r:id="rId3"/>
  </sheets>
  <calcPr calcId="145621"/>
</workbook>
</file>

<file path=xl/calcChain.xml><?xml version="1.0" encoding="utf-8"?>
<calcChain xmlns="http://schemas.openxmlformats.org/spreadsheetml/2006/main">
  <c r="I22" i="3" l="1"/>
  <c r="I20" i="3"/>
  <c r="I25" i="3" l="1"/>
  <c r="J27" i="3" s="1"/>
  <c r="Y32" i="1"/>
  <c r="Z33" i="1" s="1"/>
  <c r="Z38" i="1" l="1"/>
  <c r="Z35" i="1"/>
  <c r="Z39" i="1"/>
  <c r="Z37" i="1"/>
  <c r="Z32" i="1"/>
  <c r="I25" i="1" l="1"/>
  <c r="I24" i="1"/>
  <c r="H26" i="1"/>
  <c r="Y18" i="1"/>
  <c r="Y19" i="1"/>
  <c r="C23" i="1" l="1"/>
  <c r="Y20" i="1"/>
  <c r="X32" i="1" s="1"/>
  <c r="I26" i="1"/>
  <c r="AE24" i="1" s="1"/>
  <c r="I21" i="1"/>
  <c r="AC32" i="1" l="1"/>
  <c r="I20" i="1" s="1"/>
  <c r="AB37" i="1"/>
  <c r="I28" i="1" s="1"/>
  <c r="AB35" i="1"/>
  <c r="I27" i="1" s="1"/>
  <c r="J26" i="1"/>
  <c r="H27" i="1"/>
  <c r="H25" i="1"/>
  <c r="H24" i="1"/>
  <c r="H23" i="1"/>
  <c r="Y28" i="1" s="1"/>
  <c r="H22" i="1"/>
  <c r="Y27" i="1" s="1"/>
  <c r="AB27" i="1" s="1"/>
  <c r="H21" i="1"/>
  <c r="J21" i="1" s="1"/>
  <c r="AE21" i="1" s="1"/>
  <c r="H20" i="1"/>
  <c r="Y21" i="1"/>
  <c r="H28" i="1" l="1"/>
  <c r="K28" i="1" s="1"/>
  <c r="AE25" i="1"/>
  <c r="J27" i="1"/>
  <c r="Z27" i="1"/>
  <c r="J25" i="1"/>
  <c r="Y30" i="1"/>
  <c r="J22" i="1"/>
  <c r="K22" i="1"/>
  <c r="Y29" i="1"/>
  <c r="J24" i="1"/>
  <c r="K23" i="1"/>
  <c r="J23" i="1"/>
  <c r="Y25" i="1"/>
  <c r="J20" i="1" s="1"/>
  <c r="AE20" i="1" s="1"/>
  <c r="Y24" i="1"/>
  <c r="K21" i="1"/>
  <c r="K20" i="1"/>
  <c r="Y22" i="1" l="1"/>
  <c r="Y23" i="1"/>
  <c r="AE26" i="1"/>
  <c r="AB29" i="1"/>
  <c r="AE22" i="1" s="1"/>
  <c r="Z29" i="1"/>
  <c r="K25" i="1"/>
  <c r="K27" i="1"/>
  <c r="K24" i="1"/>
  <c r="K26" i="1"/>
  <c r="I22" i="2"/>
  <c r="I20" i="2"/>
  <c r="J28" i="1" l="1"/>
  <c r="H34" i="1"/>
  <c r="J34" i="1" s="1"/>
  <c r="I25" i="2"/>
  <c r="J27" i="2" s="1"/>
</calcChain>
</file>

<file path=xl/sharedStrings.xml><?xml version="1.0" encoding="utf-8"?>
<sst xmlns="http://schemas.openxmlformats.org/spreadsheetml/2006/main" count="88" uniqueCount="56">
  <si>
    <t>Push-up</t>
  </si>
  <si>
    <t>Trunk Lift</t>
  </si>
  <si>
    <t>Sit-and-Reach Left</t>
  </si>
  <si>
    <t>Sit-and-Reach Right</t>
  </si>
  <si>
    <t>Shoulder Stretch Left</t>
  </si>
  <si>
    <t>Shoulder Stretch Right</t>
  </si>
  <si>
    <t>Curl up</t>
  </si>
  <si>
    <t>Age</t>
  </si>
  <si>
    <t xml:space="preserve"> </t>
  </si>
  <si>
    <t>YOUR RESULTS!!</t>
  </si>
  <si>
    <t xml:space="preserve">BMI </t>
  </si>
  <si>
    <t>Weight in Kilograms</t>
  </si>
  <si>
    <t>Height in Meters</t>
  </si>
  <si>
    <t>Inches</t>
  </si>
  <si>
    <t>BMI</t>
  </si>
  <si>
    <t>(M)ale or (F)emale</t>
  </si>
  <si>
    <t>YOU PASSED</t>
  </si>
  <si>
    <t>TESTS!!</t>
  </si>
  <si>
    <r>
      <t>Mile-VO</t>
    </r>
    <r>
      <rPr>
        <b/>
        <vertAlign val="subscript"/>
        <sz val="14"/>
        <color theme="1"/>
        <rFont val="Calibri"/>
        <family val="2"/>
        <scheme val="minor"/>
      </rPr>
      <t>2</t>
    </r>
    <r>
      <rPr>
        <b/>
        <sz val="14"/>
        <color theme="1"/>
        <rFont val="Calibri"/>
        <family val="2"/>
        <scheme val="minor"/>
      </rPr>
      <t>max</t>
    </r>
  </si>
  <si>
    <t>Shoulder Stretch Left (Y)es  or  (N)o</t>
  </si>
  <si>
    <t>Shoulder Stretch Right (Y)es  or  (N)o</t>
  </si>
  <si>
    <t>Push-ups</t>
  </si>
  <si>
    <t>Trunk Lifts</t>
  </si>
  <si>
    <t>Sit-and-Reaches Left</t>
  </si>
  <si>
    <t>Sit-and-Reaches Right</t>
  </si>
  <si>
    <t>Your Measurements</t>
  </si>
  <si>
    <t>M</t>
  </si>
  <si>
    <t>Y</t>
  </si>
  <si>
    <t>S&amp;R R</t>
  </si>
  <si>
    <t>S&amp;R L</t>
  </si>
  <si>
    <t>SS R</t>
  </si>
  <si>
    <t>SS L</t>
  </si>
  <si>
    <t xml:space="preserve">                                                          Seconds</t>
  </si>
  <si>
    <t>TL</t>
  </si>
  <si>
    <t>CU</t>
  </si>
  <si>
    <t>PU</t>
  </si>
  <si>
    <r>
      <t>VO</t>
    </r>
    <r>
      <rPr>
        <vertAlign val="subscript"/>
        <sz val="11"/>
        <color theme="1"/>
        <rFont val="Calibri"/>
        <family val="2"/>
        <scheme val="minor"/>
      </rPr>
      <t>2</t>
    </r>
  </si>
  <si>
    <t>N</t>
  </si>
  <si>
    <t>SS/S&amp;R</t>
  </si>
  <si>
    <t>Mile Time                                     Minutes</t>
  </si>
  <si>
    <t xml:space="preserve">Height                                                   Feet                                                                            Inches  </t>
  </si>
  <si>
    <t>Weight                                             Pounds</t>
  </si>
  <si>
    <t>m</t>
  </si>
  <si>
    <t>SR</t>
  </si>
  <si>
    <t>PERSONAL INFORMATION</t>
  </si>
  <si>
    <t xml:space="preserve">PHYSICAL FITNESS TESTS </t>
  </si>
  <si>
    <t>SCORE</t>
  </si>
  <si>
    <t>TEST</t>
  </si>
  <si>
    <t>YOUR SCORE</t>
  </si>
  <si>
    <t>PASSING SCORE</t>
  </si>
  <si>
    <t>RESULTS</t>
  </si>
  <si>
    <t>PERCENTAGE OF STANDARD</t>
  </si>
  <si>
    <t>Weight  (Pounds)</t>
  </si>
  <si>
    <t xml:space="preserve">Height   (Feet) </t>
  </si>
  <si>
    <t xml:space="preserve">Just fill in the your height and weight, and your BMI score and its interpretation will magically appear. </t>
  </si>
  <si>
    <r>
      <t xml:space="preserve">Thanks to </t>
    </r>
    <r>
      <rPr>
        <b/>
        <sz val="20"/>
        <color rgb="FFFF0000"/>
        <rFont val="Calibri"/>
        <family val="2"/>
        <scheme val="minor"/>
      </rPr>
      <t>Chris R</t>
    </r>
    <r>
      <rPr>
        <b/>
        <sz val="16"/>
        <color rgb="FFFF0000"/>
        <rFont val="Calibri"/>
        <family val="2"/>
        <scheme val="minor"/>
      </rPr>
      <t>.</t>
    </r>
    <r>
      <rPr>
        <b/>
        <sz val="16"/>
        <color theme="1"/>
        <rFont val="Calibri"/>
        <family val="2"/>
        <scheme val="minor"/>
      </rPr>
      <t xml:space="preserve"> for sharing his Business Statistics project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</si>
</sst>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u/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u val="double"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vertAlign val="subscript"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6"/>
      <color rgb="FF00B050"/>
      <name val="Mongolian Baiti"/>
      <family val="4"/>
    </font>
    <font>
      <b/>
      <sz val="24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rgb="FFFF0000"/>
      </left>
      <right style="thin">
        <color rgb="FFFF0000"/>
      </right>
      <top style="thin">
        <color theme="1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theme="1"/>
      </left>
      <right style="thin">
        <color rgb="FFFF0000"/>
      </right>
      <top style="thin">
        <color theme="1"/>
      </top>
      <bottom style="thin">
        <color theme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14999847407452621"/>
      </left>
      <right/>
      <top/>
      <bottom/>
      <diagonal/>
    </border>
    <border>
      <left/>
      <right/>
      <top/>
      <bottom style="thin">
        <color theme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 style="thin">
        <color rgb="FFFF000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theme="1"/>
      </top>
      <bottom/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theme="1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rgb="FFFF0000"/>
      </right>
      <top style="thin">
        <color theme="1"/>
      </top>
      <bottom/>
      <diagonal/>
    </border>
    <border>
      <left style="thin">
        <color theme="1"/>
      </left>
      <right style="thin">
        <color rgb="FFFF0000"/>
      </right>
      <top/>
      <bottom style="thin">
        <color theme="1"/>
      </bottom>
      <diagonal/>
    </border>
    <border>
      <left/>
      <right style="thin">
        <color rgb="FFFF000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rgb="FFFF0000"/>
      </right>
      <top style="thin">
        <color theme="1"/>
      </top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ck">
        <color rgb="FFFF0000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rgb="FFFF0000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Border="1"/>
    <xf numFmtId="0" fontId="6" fillId="0" borderId="0" xfId="0" applyFont="1"/>
    <xf numFmtId="0" fontId="0" fillId="0" borderId="11" xfId="0" applyBorder="1"/>
    <xf numFmtId="0" fontId="0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0" fillId="0" borderId="20" xfId="0" applyBorder="1"/>
    <xf numFmtId="2" fontId="3" fillId="4" borderId="10" xfId="0" applyNumberFormat="1" applyFont="1" applyFill="1" applyBorder="1" applyAlignment="1">
      <alignment horizontal="center"/>
    </xf>
    <xf numFmtId="0" fontId="14" fillId="0" borderId="0" xfId="0" applyFont="1"/>
    <xf numFmtId="0" fontId="14" fillId="0" borderId="0" xfId="0" applyFont="1" applyBorder="1"/>
    <xf numFmtId="2" fontId="9" fillId="4" borderId="10" xfId="0" applyNumberFormat="1" applyFont="1" applyFill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0" fillId="0" borderId="0" xfId="0" applyProtection="1"/>
    <xf numFmtId="0" fontId="0" fillId="0" borderId="0" xfId="0" applyFont="1" applyAlignment="1" applyProtection="1"/>
    <xf numFmtId="0" fontId="0" fillId="0" borderId="0" xfId="0" applyAlignment="1" applyProtection="1"/>
    <xf numFmtId="0" fontId="2" fillId="0" borderId="0" xfId="0" applyFont="1" applyAlignment="1" applyProtection="1"/>
    <xf numFmtId="0" fontId="0" fillId="0" borderId="9" xfId="0" applyBorder="1" applyProtection="1"/>
    <xf numFmtId="0" fontId="0" fillId="0" borderId="22" xfId="0" applyBorder="1" applyProtection="1"/>
    <xf numFmtId="0" fontId="8" fillId="0" borderId="13" xfId="0" applyFont="1" applyBorder="1" applyProtection="1"/>
    <xf numFmtId="0" fontId="8" fillId="0" borderId="0" xfId="0" applyFont="1" applyProtection="1"/>
    <xf numFmtId="0" fontId="8" fillId="0" borderId="0" xfId="0" applyFont="1" applyAlignment="1" applyProtection="1"/>
    <xf numFmtId="0" fontId="11" fillId="2" borderId="3" xfId="0" applyFont="1" applyFill="1" applyBorder="1" applyAlignment="1" applyProtection="1">
      <alignment vertical="center"/>
    </xf>
    <xf numFmtId="0" fontId="8" fillId="0" borderId="0" xfId="0" applyFont="1" applyBorder="1" applyProtection="1"/>
    <xf numFmtId="0" fontId="8" fillId="0" borderId="8" xfId="0" applyFont="1" applyBorder="1" applyProtection="1"/>
    <xf numFmtId="0" fontId="11" fillId="2" borderId="24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center"/>
    </xf>
    <xf numFmtId="0" fontId="11" fillId="2" borderId="25" xfId="0" applyFont="1" applyFill="1" applyBorder="1" applyAlignment="1" applyProtection="1">
      <alignment horizontal="right" vertical="center" wrapText="1"/>
    </xf>
    <xf numFmtId="0" fontId="12" fillId="3" borderId="7" xfId="0" applyFont="1" applyFill="1" applyBorder="1" applyAlignment="1" applyProtection="1">
      <alignment horizontal="center"/>
    </xf>
    <xf numFmtId="0" fontId="12" fillId="3" borderId="0" xfId="0" applyFont="1" applyFill="1" applyBorder="1" applyAlignment="1" applyProtection="1">
      <alignment horizontal="center" wrapText="1"/>
    </xf>
    <xf numFmtId="0" fontId="12" fillId="3" borderId="0" xfId="0" applyFont="1" applyFill="1" applyAlignment="1" applyProtection="1">
      <alignment horizontal="center"/>
    </xf>
    <xf numFmtId="0" fontId="12" fillId="3" borderId="0" xfId="0" applyFont="1" applyFill="1" applyBorder="1" applyAlignment="1" applyProtection="1">
      <alignment horizontal="center"/>
    </xf>
    <xf numFmtId="0" fontId="11" fillId="2" borderId="3" xfId="0" applyFont="1" applyFill="1" applyBorder="1" applyAlignment="1" applyProtection="1">
      <alignment horizontal="left" vertical="center"/>
    </xf>
    <xf numFmtId="0" fontId="8" fillId="0" borderId="0" xfId="0" applyFont="1" applyAlignment="1" applyProtection="1">
      <alignment vertical="center"/>
    </xf>
    <xf numFmtId="2" fontId="0" fillId="0" borderId="0" xfId="0" applyNumberFormat="1" applyProtection="1"/>
    <xf numFmtId="0" fontId="12" fillId="3" borderId="7" xfId="0" applyFont="1" applyFill="1" applyBorder="1" applyAlignment="1" applyProtection="1">
      <alignment horizontal="center" vertical="center"/>
    </xf>
    <xf numFmtId="0" fontId="11" fillId="2" borderId="5" xfId="0" applyFont="1" applyFill="1" applyBorder="1" applyAlignment="1" applyProtection="1">
      <alignment horizontal="left" vertical="center"/>
    </xf>
    <xf numFmtId="10" fontId="0" fillId="0" borderId="0" xfId="1" applyNumberFormat="1" applyFont="1" applyBorder="1" applyAlignment="1" applyProtection="1">
      <alignment horizontal="center"/>
    </xf>
    <xf numFmtId="0" fontId="0" fillId="0" borderId="0" xfId="0" applyBorder="1" applyProtection="1"/>
    <xf numFmtId="0" fontId="11" fillId="2" borderId="13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center"/>
    </xf>
    <xf numFmtId="10" fontId="8" fillId="0" borderId="0" xfId="1" applyNumberFormat="1" applyFont="1" applyFill="1" applyBorder="1" applyAlignment="1" applyProtection="1">
      <alignment horizontal="center"/>
    </xf>
    <xf numFmtId="0" fontId="11" fillId="2" borderId="24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/>
    </xf>
    <xf numFmtId="2" fontId="8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/>
    </xf>
    <xf numFmtId="0" fontId="11" fillId="2" borderId="25" xfId="0" applyFont="1" applyFill="1" applyBorder="1" applyAlignment="1" applyProtection="1">
      <alignment horizontal="left" vertical="center"/>
    </xf>
    <xf numFmtId="0" fontId="8" fillId="0" borderId="0" xfId="0" applyFont="1" applyFill="1" applyBorder="1" applyProtection="1"/>
    <xf numFmtId="0" fontId="4" fillId="0" borderId="0" xfId="0" applyFont="1" applyAlignment="1" applyProtection="1">
      <alignment horizontal="right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16" xfId="0" applyNumberFormat="1" applyFont="1" applyBorder="1" applyAlignment="1" applyProtection="1">
      <alignment horizontal="center" vertical="center"/>
      <protection locked="0"/>
    </xf>
    <xf numFmtId="0" fontId="11" fillId="4" borderId="1" xfId="0" applyNumberFormat="1" applyFont="1" applyFill="1" applyBorder="1" applyAlignment="1" applyProtection="1">
      <alignment horizontal="center" vertical="center"/>
    </xf>
    <xf numFmtId="164" fontId="11" fillId="4" borderId="17" xfId="1" applyNumberFormat="1" applyFont="1" applyFill="1" applyBorder="1" applyAlignment="1" applyProtection="1">
      <alignment horizontal="center" vertical="center"/>
    </xf>
    <xf numFmtId="0" fontId="11" fillId="4" borderId="6" xfId="0" applyFont="1" applyFill="1" applyBorder="1" applyAlignment="1" applyProtection="1">
      <alignment horizontal="center" vertical="center"/>
    </xf>
    <xf numFmtId="0" fontId="11" fillId="4" borderId="2" xfId="0" applyFont="1" applyFill="1" applyBorder="1" applyAlignment="1" applyProtection="1">
      <alignment horizontal="center" vertical="center"/>
    </xf>
    <xf numFmtId="164" fontId="11" fillId="4" borderId="6" xfId="1" applyNumberFormat="1" applyFont="1" applyFill="1" applyBorder="1" applyAlignment="1" applyProtection="1">
      <alignment horizontal="center" vertical="center"/>
    </xf>
    <xf numFmtId="0" fontId="11" fillId="4" borderId="4" xfId="0" applyFont="1" applyFill="1" applyBorder="1" applyAlignment="1" applyProtection="1">
      <alignment horizontal="center" vertical="center"/>
    </xf>
    <xf numFmtId="164" fontId="11" fillId="4" borderId="2" xfId="1" applyNumberFormat="1" applyFont="1" applyFill="1" applyBorder="1" applyAlignment="1" applyProtection="1">
      <alignment horizontal="center" vertical="center"/>
    </xf>
    <xf numFmtId="164" fontId="11" fillId="4" borderId="15" xfId="1" applyNumberFormat="1" applyFont="1" applyFill="1" applyBorder="1" applyAlignment="1" applyProtection="1">
      <alignment horizontal="center" vertical="center"/>
    </xf>
    <xf numFmtId="164" fontId="11" fillId="4" borderId="16" xfId="1" applyNumberFormat="1" applyFont="1" applyFill="1" applyBorder="1" applyAlignment="1" applyProtection="1">
      <alignment horizontal="center" vertical="center"/>
    </xf>
    <xf numFmtId="0" fontId="4" fillId="0" borderId="0" xfId="0" applyFont="1" applyBorder="1" applyProtection="1"/>
    <xf numFmtId="0" fontId="4" fillId="4" borderId="10" xfId="0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2" fontId="11" fillId="4" borderId="1" xfId="0" applyNumberFormat="1" applyFont="1" applyFill="1" applyBorder="1" applyAlignment="1" applyProtection="1">
      <alignment horizontal="center" vertical="center"/>
    </xf>
    <xf numFmtId="0" fontId="11" fillId="5" borderId="32" xfId="0" applyFont="1" applyFill="1" applyBorder="1" applyAlignment="1" applyProtection="1">
      <alignment horizontal="left" vertical="center"/>
    </xf>
    <xf numFmtId="2" fontId="11" fillId="5" borderId="31" xfId="0" applyNumberFormat="1" applyFont="1" applyFill="1" applyBorder="1" applyAlignment="1" applyProtection="1">
      <alignment horizontal="center" vertical="center"/>
    </xf>
    <xf numFmtId="0" fontId="11" fillId="5" borderId="0" xfId="0" applyFont="1" applyFill="1" applyBorder="1" applyAlignment="1" applyProtection="1">
      <alignment horizontal="center" vertical="center"/>
    </xf>
    <xf numFmtId="164" fontId="11" fillId="5" borderId="0" xfId="1" applyNumberFormat="1" applyFont="1" applyFill="1" applyBorder="1" applyAlignment="1" applyProtection="1">
      <alignment horizontal="center" vertical="center"/>
    </xf>
    <xf numFmtId="0" fontId="11" fillId="4" borderId="12" xfId="0" applyFont="1" applyFill="1" applyBorder="1" applyAlignment="1" applyProtection="1">
      <alignment horizontal="center" vertical="center"/>
    </xf>
    <xf numFmtId="165" fontId="11" fillId="4" borderId="1" xfId="0" applyNumberFormat="1" applyFont="1" applyFill="1" applyBorder="1" applyAlignment="1" applyProtection="1">
      <alignment horizontal="center" vertical="center"/>
    </xf>
    <xf numFmtId="0" fontId="0" fillId="0" borderId="33" xfId="0" applyBorder="1"/>
    <xf numFmtId="0" fontId="0" fillId="0" borderId="35" xfId="0" applyBorder="1"/>
    <xf numFmtId="165" fontId="11" fillId="4" borderId="30" xfId="0" applyNumberFormat="1" applyFont="1" applyFill="1" applyBorder="1" applyAlignment="1" applyProtection="1">
      <alignment horizontal="center" vertical="center"/>
    </xf>
    <xf numFmtId="0" fontId="16" fillId="0" borderId="0" xfId="0" applyFont="1" applyAlignment="1">
      <alignment vertical="center" wrapText="1"/>
    </xf>
    <xf numFmtId="0" fontId="0" fillId="0" borderId="0" xfId="0" applyBorder="1" applyAlignment="1">
      <alignment vertical="top"/>
    </xf>
    <xf numFmtId="0" fontId="4" fillId="0" borderId="0" xfId="0" applyFont="1" applyAlignment="1" applyProtection="1">
      <alignment horizontal="center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center"/>
    </xf>
    <xf numFmtId="0" fontId="8" fillId="0" borderId="0" xfId="0" applyFont="1" applyAlignment="1" applyProtection="1">
      <alignment horizontal="left"/>
    </xf>
    <xf numFmtId="0" fontId="12" fillId="3" borderId="3" xfId="0" applyFont="1" applyFill="1" applyBorder="1" applyAlignment="1" applyProtection="1">
      <alignment horizontal="center"/>
    </xf>
    <xf numFmtId="0" fontId="12" fillId="3" borderId="23" xfId="0" applyFont="1" applyFill="1" applyBorder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Border="1" applyAlignment="1">
      <alignment horizontal="center" vertical="top"/>
    </xf>
    <xf numFmtId="0" fontId="9" fillId="4" borderId="34" xfId="0" applyFont="1" applyFill="1" applyBorder="1" applyAlignment="1">
      <alignment horizontal="center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8" fillId="0" borderId="21" xfId="0" applyFont="1" applyBorder="1" applyAlignment="1" applyProtection="1">
      <alignment horizontal="center"/>
      <protection locked="0"/>
    </xf>
    <xf numFmtId="0" fontId="18" fillId="0" borderId="18" xfId="0" applyFont="1" applyBorder="1" applyAlignment="1" applyProtection="1">
      <alignment horizontal="center"/>
      <protection locked="0"/>
    </xf>
    <xf numFmtId="0" fontId="18" fillId="0" borderId="14" xfId="0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/>
      <protection locked="0"/>
    </xf>
    <xf numFmtId="0" fontId="3" fillId="2" borderId="28" xfId="0" applyFont="1" applyFill="1" applyBorder="1" applyAlignment="1">
      <alignment horizontal="center"/>
    </xf>
    <xf numFmtId="0" fontId="3" fillId="2" borderId="29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left"/>
    </xf>
    <xf numFmtId="0" fontId="5" fillId="2" borderId="26" xfId="0" applyFont="1" applyFill="1" applyBorder="1" applyAlignment="1">
      <alignment horizontal="left"/>
    </xf>
    <xf numFmtId="0" fontId="3" fillId="2" borderId="36" xfId="0" applyFont="1" applyFill="1" applyBorder="1" applyAlignment="1">
      <alignment horizontal="center"/>
    </xf>
    <xf numFmtId="0" fontId="3" fillId="2" borderId="37" xfId="0" applyFont="1" applyFill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285750</xdr:colOff>
      <xdr:row>2</xdr:row>
      <xdr:rowOff>47625</xdr:rowOff>
    </xdr:from>
    <xdr:ext cx="4437533" cy="1143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428625"/>
          <a:ext cx="4437533" cy="1143000"/>
        </a:xfrm>
        <a:prstGeom prst="rect">
          <a:avLst/>
        </a:prstGeom>
      </xdr:spPr>
    </xdr:pic>
    <xdr:clientData/>
  </xdr:oneCellAnchor>
  <xdr:oneCellAnchor>
    <xdr:from>
      <xdr:col>1</xdr:col>
      <xdr:colOff>21477</xdr:colOff>
      <xdr:row>8</xdr:row>
      <xdr:rowOff>57150</xdr:rowOff>
    </xdr:from>
    <xdr:ext cx="7702238" cy="310598"/>
    <xdr:sp macro="" textlink="">
      <xdr:nvSpPr>
        <xdr:cNvPr id="4" name="Rectangle 3"/>
        <xdr:cNvSpPr/>
      </xdr:nvSpPr>
      <xdr:spPr>
        <a:xfrm>
          <a:off x="636382" y="1696897"/>
          <a:ext cx="7702238" cy="31059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STEP I:  Insert your gender, age,</a:t>
          </a:r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height, and weight in the "Personal Information" window.</a:t>
          </a:r>
          <a:endParaRPr lang="en-US" sz="1600" b="1" cap="none" spc="0">
            <a:ln w="1905"/>
            <a:solidFill>
              <a:srgbClr val="00B050"/>
            </a:soli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  <a:latin typeface="Mongolian Baiti" pitchFamily="66" charset="0"/>
            <a:cs typeface="Mongolian Baiti" pitchFamily="66" charset="0"/>
          </a:endParaRPr>
        </a:p>
      </xdr:txBody>
    </xdr:sp>
    <xdr:clientData/>
  </xdr:oneCellAnchor>
  <xdr:oneCellAnchor>
    <xdr:from>
      <xdr:col>0</xdr:col>
      <xdr:colOff>566677</xdr:colOff>
      <xdr:row>10</xdr:row>
      <xdr:rowOff>9525</xdr:rowOff>
    </xdr:from>
    <xdr:ext cx="9082874" cy="528863"/>
    <xdr:sp macro="" textlink="">
      <xdr:nvSpPr>
        <xdr:cNvPr id="5" name="Rectangle 4"/>
        <xdr:cNvSpPr/>
      </xdr:nvSpPr>
      <xdr:spPr>
        <a:xfrm>
          <a:off x="566677" y="2035095"/>
          <a:ext cx="9082874" cy="528863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STEP II: Insert your test scores in the "Physical Fitness Test" window.  </a:t>
          </a:r>
        </a:p>
        <a:p>
          <a:pPr algn="l"/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               </a:t>
          </a:r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For</a:t>
          </a:r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any test where you did not receive a score, record "0".  </a:t>
          </a:r>
          <a:endParaRPr lang="en-US" sz="1600" b="1" cap="none" spc="0">
            <a:ln w="1905"/>
            <a:solidFill>
              <a:srgbClr val="00B050"/>
            </a:soli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  <a:latin typeface="Mongolian Baiti" pitchFamily="66" charset="0"/>
            <a:cs typeface="Mongolian Baiti" pitchFamily="66" charset="0"/>
          </a:endParaRPr>
        </a:p>
      </xdr:txBody>
    </xdr:sp>
    <xdr:clientData/>
  </xdr:oneCellAnchor>
  <xdr:oneCellAnchor>
    <xdr:from>
      <xdr:col>3</xdr:col>
      <xdr:colOff>446642</xdr:colOff>
      <xdr:row>13</xdr:row>
      <xdr:rowOff>114300</xdr:rowOff>
    </xdr:from>
    <xdr:ext cx="10684143" cy="747128"/>
    <xdr:sp macro="" textlink="">
      <xdr:nvSpPr>
        <xdr:cNvPr id="6" name="Rectangle 5"/>
        <xdr:cNvSpPr/>
      </xdr:nvSpPr>
      <xdr:spPr>
        <a:xfrm>
          <a:off x="4558066" y="2815059"/>
          <a:ext cx="10684143" cy="74712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STEP III: The chart below reports your score, the minimum passing score</a:t>
          </a:r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</a:t>
          </a:r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given your personal information, and your test result</a:t>
          </a:r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</a:t>
          </a:r>
        </a:p>
        <a:p>
          <a:pPr algn="ctr"/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(designated as "Healthy Fitness Zone", "Needs Improvement", or "Needs Imporvement - Health Risk").   </a:t>
          </a:r>
        </a:p>
        <a:p>
          <a:pPr algn="ctr"/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The last column shows your score as a percentage of the minimum passing performance standard.  </a:t>
          </a:r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</a:t>
          </a:r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</a:t>
          </a:r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 </a:t>
          </a:r>
        </a:p>
      </xdr:txBody>
    </xdr:sp>
    <xdr:clientData/>
  </xdr:oneCellAnchor>
  <xdr:oneCellAnchor>
    <xdr:from>
      <xdr:col>4</xdr:col>
      <xdr:colOff>448806</xdr:colOff>
      <xdr:row>2</xdr:row>
      <xdr:rowOff>238125</xdr:rowOff>
    </xdr:from>
    <xdr:ext cx="7771103" cy="828817"/>
    <xdr:sp macro="" textlink="">
      <xdr:nvSpPr>
        <xdr:cNvPr id="7" name="Rectangle 6"/>
        <xdr:cNvSpPr/>
      </xdr:nvSpPr>
      <xdr:spPr>
        <a:xfrm>
          <a:off x="5239881" y="619125"/>
          <a:ext cx="7771103" cy="8288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CA Fitnessgram Calculator</a:t>
          </a:r>
        </a:p>
      </xdr:txBody>
    </xdr:sp>
    <xdr:clientData/>
  </xdr:oneCellAnchor>
  <xdr:oneCellAnchor>
    <xdr:from>
      <xdr:col>3</xdr:col>
      <xdr:colOff>552450</xdr:colOff>
      <xdr:row>30</xdr:row>
      <xdr:rowOff>123825</xdr:rowOff>
    </xdr:from>
    <xdr:ext cx="10132389" cy="310598"/>
    <xdr:sp macro="" textlink="">
      <xdr:nvSpPr>
        <xdr:cNvPr id="8" name="Rectangle 7"/>
        <xdr:cNvSpPr/>
      </xdr:nvSpPr>
      <xdr:spPr>
        <a:xfrm>
          <a:off x="4721038" y="6533590"/>
          <a:ext cx="10132389" cy="31059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l"/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STEP IV: Students pass the CA Fitnessgram test if they score</a:t>
          </a:r>
          <a:r>
            <a:rPr lang="en-US" sz="1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in the Healthy Fitness Zone in five of the six fitness tests. </a:t>
          </a:r>
          <a:r>
            <a:rPr lang="en-US" sz="1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100014</xdr:colOff>
      <xdr:row>0</xdr:row>
      <xdr:rowOff>138112</xdr:rowOff>
    </xdr:from>
    <xdr:ext cx="4437533" cy="1143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4" y="138112"/>
          <a:ext cx="4437533" cy="1143000"/>
        </a:xfrm>
        <a:prstGeom prst="rect">
          <a:avLst/>
        </a:prstGeom>
      </xdr:spPr>
    </xdr:pic>
    <xdr:clientData/>
  </xdr:oneCellAnchor>
  <xdr:twoCellAnchor>
    <xdr:from>
      <xdr:col>6</xdr:col>
      <xdr:colOff>9525</xdr:colOff>
      <xdr:row>19</xdr:row>
      <xdr:rowOff>95250</xdr:rowOff>
    </xdr:from>
    <xdr:to>
      <xdr:col>7</xdr:col>
      <xdr:colOff>885825</xdr:colOff>
      <xdr:row>19</xdr:row>
      <xdr:rowOff>140969</xdr:rowOff>
    </xdr:to>
    <xdr:sp macro="" textlink="">
      <xdr:nvSpPr>
        <xdr:cNvPr id="3" name="Right Arrow 2"/>
        <xdr:cNvSpPr/>
      </xdr:nvSpPr>
      <xdr:spPr>
        <a:xfrm>
          <a:off x="3667125" y="3714750"/>
          <a:ext cx="120967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9525</xdr:colOff>
      <xdr:row>21</xdr:row>
      <xdr:rowOff>95250</xdr:rowOff>
    </xdr:from>
    <xdr:to>
      <xdr:col>7</xdr:col>
      <xdr:colOff>866775</xdr:colOff>
      <xdr:row>21</xdr:row>
      <xdr:rowOff>142875</xdr:rowOff>
    </xdr:to>
    <xdr:sp macro="" textlink="">
      <xdr:nvSpPr>
        <xdr:cNvPr id="4" name="Right Arrow 3"/>
        <xdr:cNvSpPr/>
      </xdr:nvSpPr>
      <xdr:spPr>
        <a:xfrm>
          <a:off x="3667125" y="4095750"/>
          <a:ext cx="1209675" cy="476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9525</xdr:colOff>
      <xdr:row>24</xdr:row>
      <xdr:rowOff>104776</xdr:rowOff>
    </xdr:from>
    <xdr:to>
      <xdr:col>7</xdr:col>
      <xdr:colOff>866775</xdr:colOff>
      <xdr:row>24</xdr:row>
      <xdr:rowOff>150495</xdr:rowOff>
    </xdr:to>
    <xdr:sp macro="" textlink="">
      <xdr:nvSpPr>
        <xdr:cNvPr id="5" name="Right Arrow 4"/>
        <xdr:cNvSpPr/>
      </xdr:nvSpPr>
      <xdr:spPr>
        <a:xfrm>
          <a:off x="3667125" y="4676776"/>
          <a:ext cx="120967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</xdr:colOff>
      <xdr:row>26</xdr:row>
      <xdr:rowOff>371475</xdr:rowOff>
    </xdr:from>
    <xdr:to>
      <xdr:col>8</xdr:col>
      <xdr:colOff>819151</xdr:colOff>
      <xdr:row>26</xdr:row>
      <xdr:rowOff>419100</xdr:rowOff>
    </xdr:to>
    <xdr:sp macro="" textlink="">
      <xdr:nvSpPr>
        <xdr:cNvPr id="7" name="Right Arrow 6"/>
        <xdr:cNvSpPr/>
      </xdr:nvSpPr>
      <xdr:spPr>
        <a:xfrm>
          <a:off x="3943351" y="6191250"/>
          <a:ext cx="2343150" cy="476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0</xdr:col>
      <xdr:colOff>395994</xdr:colOff>
      <xdr:row>7</xdr:row>
      <xdr:rowOff>154781</xdr:rowOff>
    </xdr:from>
    <xdr:ext cx="10003315" cy="583365"/>
    <xdr:sp macro="" textlink="">
      <xdr:nvSpPr>
        <xdr:cNvPr id="8" name="Rectangle 7"/>
        <xdr:cNvSpPr/>
      </xdr:nvSpPr>
      <xdr:spPr>
        <a:xfrm>
          <a:off x="395994" y="1488281"/>
          <a:ext cx="10003315" cy="5833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CALCULATE</a:t>
          </a:r>
          <a:r>
            <a:rPr lang="en-US" sz="3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YOUR BODY MASS INDEX (BMI)</a:t>
          </a:r>
          <a:endParaRPr lang="en-US" sz="3600" b="1" cap="none" spc="0">
            <a:ln w="1905"/>
            <a:solidFill>
              <a:srgbClr val="00B050"/>
            </a:soli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  <a:latin typeface="Mongolian Baiti" pitchFamily="66" charset="0"/>
            <a:cs typeface="Mongolian Baiti" pitchFamily="66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100014</xdr:colOff>
      <xdr:row>0</xdr:row>
      <xdr:rowOff>138112</xdr:rowOff>
    </xdr:from>
    <xdr:ext cx="4437533" cy="1143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4" y="138112"/>
          <a:ext cx="4437533" cy="1143000"/>
        </a:xfrm>
        <a:prstGeom prst="rect">
          <a:avLst/>
        </a:prstGeom>
      </xdr:spPr>
    </xdr:pic>
    <xdr:clientData/>
  </xdr:oneCellAnchor>
  <xdr:twoCellAnchor>
    <xdr:from>
      <xdr:col>6</xdr:col>
      <xdr:colOff>9525</xdr:colOff>
      <xdr:row>19</xdr:row>
      <xdr:rowOff>95250</xdr:rowOff>
    </xdr:from>
    <xdr:to>
      <xdr:col>7</xdr:col>
      <xdr:colOff>885825</xdr:colOff>
      <xdr:row>19</xdr:row>
      <xdr:rowOff>140969</xdr:rowOff>
    </xdr:to>
    <xdr:sp macro="" textlink="">
      <xdr:nvSpPr>
        <xdr:cNvPr id="3" name="Right Arrow 2"/>
        <xdr:cNvSpPr/>
      </xdr:nvSpPr>
      <xdr:spPr>
        <a:xfrm>
          <a:off x="3952875" y="4981575"/>
          <a:ext cx="145732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9525</xdr:colOff>
      <xdr:row>21</xdr:row>
      <xdr:rowOff>95250</xdr:rowOff>
    </xdr:from>
    <xdr:to>
      <xdr:col>7</xdr:col>
      <xdr:colOff>866775</xdr:colOff>
      <xdr:row>21</xdr:row>
      <xdr:rowOff>142875</xdr:rowOff>
    </xdr:to>
    <xdr:sp macro="" textlink="">
      <xdr:nvSpPr>
        <xdr:cNvPr id="4" name="Right Arrow 3"/>
        <xdr:cNvSpPr/>
      </xdr:nvSpPr>
      <xdr:spPr>
        <a:xfrm>
          <a:off x="3952875" y="5619750"/>
          <a:ext cx="1438275" cy="476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9525</xdr:colOff>
      <xdr:row>24</xdr:row>
      <xdr:rowOff>104776</xdr:rowOff>
    </xdr:from>
    <xdr:to>
      <xdr:col>7</xdr:col>
      <xdr:colOff>866775</xdr:colOff>
      <xdr:row>24</xdr:row>
      <xdr:rowOff>150495</xdr:rowOff>
    </xdr:to>
    <xdr:sp macro="" textlink="">
      <xdr:nvSpPr>
        <xdr:cNvPr id="5" name="Right Arrow 4"/>
        <xdr:cNvSpPr/>
      </xdr:nvSpPr>
      <xdr:spPr>
        <a:xfrm>
          <a:off x="3952875" y="6381751"/>
          <a:ext cx="143827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</xdr:colOff>
      <xdr:row>26</xdr:row>
      <xdr:rowOff>371475</xdr:rowOff>
    </xdr:from>
    <xdr:to>
      <xdr:col>8</xdr:col>
      <xdr:colOff>819151</xdr:colOff>
      <xdr:row>26</xdr:row>
      <xdr:rowOff>419100</xdr:rowOff>
    </xdr:to>
    <xdr:sp macro="" textlink="">
      <xdr:nvSpPr>
        <xdr:cNvPr id="6" name="Right Arrow 5"/>
        <xdr:cNvSpPr/>
      </xdr:nvSpPr>
      <xdr:spPr>
        <a:xfrm>
          <a:off x="3943351" y="7239000"/>
          <a:ext cx="2343150" cy="476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0</xdr:col>
      <xdr:colOff>395994</xdr:colOff>
      <xdr:row>7</xdr:row>
      <xdr:rowOff>154781</xdr:rowOff>
    </xdr:from>
    <xdr:ext cx="10003315" cy="583365"/>
    <xdr:sp macro="" textlink="">
      <xdr:nvSpPr>
        <xdr:cNvPr id="7" name="Rectangle 6"/>
        <xdr:cNvSpPr/>
      </xdr:nvSpPr>
      <xdr:spPr>
        <a:xfrm>
          <a:off x="395994" y="1488281"/>
          <a:ext cx="10003315" cy="5833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600" b="1" cap="none" spc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CALCULATE</a:t>
          </a:r>
          <a:r>
            <a:rPr lang="en-US" sz="3600" b="1" cap="none" spc="0" baseline="0">
              <a:ln w="1905"/>
              <a:solidFill>
                <a:srgbClr val="00B05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Mongolian Baiti" pitchFamily="66" charset="0"/>
              <a:cs typeface="Mongolian Baiti" pitchFamily="66" charset="0"/>
            </a:rPr>
            <a:t> YOUR BODY MASS INDEX (BMI)</a:t>
          </a:r>
          <a:endParaRPr lang="en-US" sz="3600" b="1" cap="none" spc="0">
            <a:ln w="1905"/>
            <a:solidFill>
              <a:srgbClr val="00B050"/>
            </a:soli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  <a:latin typeface="Mongolian Baiti" pitchFamily="66" charset="0"/>
            <a:cs typeface="Mongolian Baiti" pitchFamily="66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AE39"/>
  <sheetViews>
    <sheetView showGridLines="0" showRowColHeaders="0" tabSelected="1" zoomScale="80" zoomScaleNormal="80" workbookViewId="0">
      <selection activeCell="C19" sqref="C19"/>
    </sheetView>
  </sheetViews>
  <sheetFormatPr defaultRowHeight="15" x14ac:dyDescent="0.25"/>
  <cols>
    <col min="1" max="1" width="9.140625" style="13"/>
    <col min="2" max="2" width="43.140625" style="13" customWidth="1"/>
    <col min="3" max="4" width="9.140625" style="13"/>
    <col min="5" max="5" width="1.5703125" style="13" customWidth="1"/>
    <col min="6" max="6" width="4.85546875" style="13" customWidth="1"/>
    <col min="7" max="7" width="28.140625" style="13" customWidth="1"/>
    <col min="8" max="8" width="17.7109375" style="13" customWidth="1"/>
    <col min="9" max="9" width="19.140625" style="13" customWidth="1"/>
    <col min="10" max="10" width="45.85546875" style="13" customWidth="1"/>
    <col min="11" max="11" width="32.140625" style="13" customWidth="1"/>
    <col min="12" max="12" width="22.85546875" style="13" customWidth="1"/>
    <col min="13" max="15" width="9.140625" style="13"/>
    <col min="16" max="16" width="7.7109375" style="13" bestFit="1" customWidth="1"/>
    <col min="17" max="16384" width="9.140625" style="13"/>
  </cols>
  <sheetData>
    <row r="3" spans="1:23" ht="23.25" x14ac:dyDescent="0.35">
      <c r="O3" s="14" t="s">
        <v>8</v>
      </c>
      <c r="P3" s="14"/>
      <c r="Q3" s="14"/>
      <c r="R3" s="14"/>
      <c r="S3" s="14"/>
      <c r="T3" s="14"/>
      <c r="U3" s="66"/>
      <c r="V3" s="66"/>
    </row>
    <row r="4" spans="1:23" x14ac:dyDescent="0.25">
      <c r="O4" s="15" t="s">
        <v>8</v>
      </c>
      <c r="P4" s="15"/>
      <c r="Q4" s="15"/>
      <c r="R4" s="15"/>
      <c r="S4" s="15"/>
      <c r="T4" s="15"/>
      <c r="U4" s="15"/>
      <c r="V4" s="15"/>
    </row>
    <row r="5" spans="1:23" x14ac:dyDescent="0.25">
      <c r="O5" s="15" t="s">
        <v>8</v>
      </c>
      <c r="P5" s="15"/>
      <c r="Q5" s="15"/>
      <c r="R5" s="15"/>
      <c r="S5" s="15"/>
      <c r="T5" s="15"/>
      <c r="U5" s="15"/>
      <c r="V5" s="15"/>
    </row>
    <row r="6" spans="1:23" x14ac:dyDescent="0.25">
      <c r="O6" s="15" t="s">
        <v>8</v>
      </c>
      <c r="P6" s="15"/>
      <c r="Q6" s="15"/>
      <c r="R6" s="15"/>
      <c r="S6" s="15"/>
      <c r="T6" s="15"/>
      <c r="U6" s="15"/>
      <c r="V6" s="15"/>
    </row>
    <row r="7" spans="1:23" x14ac:dyDescent="0.25">
      <c r="O7" s="15" t="s">
        <v>8</v>
      </c>
      <c r="P7" s="15"/>
      <c r="Q7" s="15"/>
      <c r="R7" s="15"/>
      <c r="S7" s="15"/>
      <c r="T7" s="15"/>
      <c r="U7" s="15"/>
      <c r="V7" s="15"/>
      <c r="W7" s="15"/>
    </row>
    <row r="13" spans="1:23" ht="23.25" x14ac:dyDescent="0.35">
      <c r="F13" s="16"/>
      <c r="G13" s="82"/>
      <c r="H13" s="82"/>
      <c r="I13" s="82"/>
      <c r="J13" s="82"/>
      <c r="K13" s="82"/>
      <c r="L13" s="16"/>
      <c r="M13" s="16"/>
    </row>
    <row r="14" spans="1:23" x14ac:dyDescent="0.25">
      <c r="B14" s="17"/>
      <c r="F14" s="15" t="s">
        <v>8</v>
      </c>
      <c r="G14" s="86"/>
      <c r="H14" s="86"/>
      <c r="I14" s="86"/>
      <c r="J14" s="86"/>
      <c r="K14" s="86"/>
      <c r="L14" s="15"/>
      <c r="M14" s="15"/>
      <c r="N14" s="15"/>
    </row>
    <row r="15" spans="1:23" ht="18.75" x14ac:dyDescent="0.3">
      <c r="A15" s="18"/>
      <c r="B15" s="84" t="s">
        <v>44</v>
      </c>
      <c r="C15" s="85"/>
      <c r="D15" s="19"/>
      <c r="E15" s="20"/>
      <c r="F15" s="21" t="s">
        <v>8</v>
      </c>
      <c r="G15" s="83"/>
      <c r="H15" s="83"/>
      <c r="I15" s="83"/>
      <c r="J15" s="83"/>
      <c r="K15" s="83"/>
      <c r="L15" s="15"/>
      <c r="M15" s="15"/>
      <c r="N15" s="15"/>
    </row>
    <row r="16" spans="1:23" ht="18.75" x14ac:dyDescent="0.3">
      <c r="B16" s="22" t="s">
        <v>15</v>
      </c>
      <c r="C16" s="49" t="s">
        <v>26</v>
      </c>
      <c r="D16" s="20"/>
      <c r="E16" s="20"/>
      <c r="F16" s="21" t="s">
        <v>8</v>
      </c>
      <c r="G16" s="83"/>
      <c r="H16" s="83"/>
      <c r="I16" s="83"/>
      <c r="J16" s="83"/>
      <c r="K16" s="83"/>
      <c r="L16" s="15"/>
      <c r="M16" s="15"/>
      <c r="N16" s="15"/>
      <c r="O16" s="15"/>
    </row>
    <row r="17" spans="2:31" ht="18.75" x14ac:dyDescent="0.3">
      <c r="B17" s="22" t="s">
        <v>7</v>
      </c>
      <c r="C17" s="50">
        <v>14</v>
      </c>
      <c r="D17" s="20"/>
      <c r="E17" s="20"/>
      <c r="F17" s="20"/>
      <c r="G17" s="20"/>
      <c r="H17" s="23"/>
      <c r="I17" s="23"/>
      <c r="J17" s="24"/>
      <c r="K17" s="20"/>
    </row>
    <row r="18" spans="2:31" ht="17.25" customHeight="1" x14ac:dyDescent="0.3">
      <c r="B18" s="25" t="s">
        <v>40</v>
      </c>
      <c r="C18" s="51">
        <v>5</v>
      </c>
      <c r="D18" s="20"/>
      <c r="E18" s="20"/>
      <c r="F18" s="20"/>
      <c r="G18" s="26"/>
      <c r="H18" s="26"/>
      <c r="I18" s="26"/>
      <c r="J18" s="26"/>
      <c r="K18" s="26"/>
      <c r="Y18" s="34">
        <f>(C18*0.3048)+(C19*0.0254)</f>
        <v>1.778</v>
      </c>
    </row>
    <row r="19" spans="2:31" ht="18.75" customHeight="1" x14ac:dyDescent="0.3">
      <c r="B19" s="27" t="s">
        <v>13</v>
      </c>
      <c r="C19" s="52">
        <v>10</v>
      </c>
      <c r="D19" s="20"/>
      <c r="E19" s="20"/>
      <c r="F19" s="20"/>
      <c r="G19" s="28" t="s">
        <v>47</v>
      </c>
      <c r="H19" s="28" t="s">
        <v>48</v>
      </c>
      <c r="I19" s="29" t="s">
        <v>49</v>
      </c>
      <c r="J19" s="30" t="s">
        <v>50</v>
      </c>
      <c r="K19" s="31" t="s">
        <v>51</v>
      </c>
      <c r="Y19" s="34">
        <f>C20/2.2</f>
        <v>68.181818181818173</v>
      </c>
    </row>
    <row r="20" spans="2:31" ht="18.75" x14ac:dyDescent="0.3">
      <c r="B20" s="22" t="s">
        <v>41</v>
      </c>
      <c r="C20" s="51">
        <v>150</v>
      </c>
      <c r="D20" s="20"/>
      <c r="E20" s="20"/>
      <c r="F20" s="20"/>
      <c r="G20" s="32" t="s">
        <v>14</v>
      </c>
      <c r="H20" s="67">
        <f t="shared" ref="H20:H27" si="0">C23</f>
        <v>21.567761131811686</v>
      </c>
      <c r="I20" s="55">
        <f>AC32</f>
        <v>22.1</v>
      </c>
      <c r="J20" s="72" t="str">
        <f>IF(C16="M",Y25,Y24)</f>
        <v>Healthy Fitness Zone</v>
      </c>
      <c r="K20" s="56">
        <f>1/(H20/I20)</f>
        <v>1.0246775205333336</v>
      </c>
      <c r="Y20" s="13">
        <f>IF(C16="M",1,0)</f>
        <v>1</v>
      </c>
      <c r="AD20" s="13" t="s">
        <v>14</v>
      </c>
      <c r="AE20" s="13">
        <f>IF(J20="Healthy Fitness Zone",1,IF(J20="Very lean",1,0))</f>
        <v>1</v>
      </c>
    </row>
    <row r="21" spans="2:31" ht="15" customHeight="1" x14ac:dyDescent="0.3">
      <c r="B21" s="33"/>
      <c r="C21" s="33"/>
      <c r="D21" s="20"/>
      <c r="E21" s="20"/>
      <c r="F21" s="20"/>
      <c r="G21" s="32" t="s">
        <v>6</v>
      </c>
      <c r="H21" s="57">
        <f t="shared" si="0"/>
        <v>25</v>
      </c>
      <c r="I21" s="57">
        <f>IF(C16="M",24,18)</f>
        <v>24</v>
      </c>
      <c r="J21" s="58" t="str">
        <f>IF(H21&gt;=I21,"Healthy Fitness Zone","Needs Improvement")</f>
        <v>Healthy Fitness Zone</v>
      </c>
      <c r="K21" s="59">
        <f t="shared" ref="K21:K27" si="1">H21/I21</f>
        <v>1.0416666666666667</v>
      </c>
      <c r="Y21" s="34">
        <f>C32/60+C31</f>
        <v>9.5833333333333339</v>
      </c>
      <c r="AD21" s="13" t="s">
        <v>34</v>
      </c>
      <c r="AE21" s="13">
        <f>IF(J21="Healthy Fitness Zone",1,0)</f>
        <v>1</v>
      </c>
    </row>
    <row r="22" spans="2:31" ht="15" customHeight="1" x14ac:dyDescent="0.3">
      <c r="B22" s="35" t="s">
        <v>45</v>
      </c>
      <c r="C22" s="35" t="s">
        <v>46</v>
      </c>
      <c r="D22" s="20"/>
      <c r="E22" s="20"/>
      <c r="F22" s="20"/>
      <c r="G22" s="36" t="s">
        <v>5</v>
      </c>
      <c r="H22" s="60" t="str">
        <f t="shared" si="0"/>
        <v>N</v>
      </c>
      <c r="I22" s="60" t="s">
        <v>27</v>
      </c>
      <c r="J22" s="58" t="str">
        <f>IF(H22="Y","Healthy Fitness Zone","Needs Improvement")</f>
        <v>Needs Improvement</v>
      </c>
      <c r="K22" s="61">
        <f>IF(H22="Y",100%,0%)</f>
        <v>0</v>
      </c>
      <c r="P22" s="37"/>
      <c r="Y22" s="13" t="str">
        <f>IF(H28&lt;=35.3,"Needs Improvement and Health Risk",IF(H28&lt;=38.5,"Needs Improvement",IF(H28&gt;=38.6,"Healthy Fitness Zone")))</f>
        <v>Healthy Fitness Zone</v>
      </c>
      <c r="AD22" s="13" t="s">
        <v>38</v>
      </c>
      <c r="AE22" s="13">
        <f>IF(AB27=1,1,IF(AB29=1,1,0))</f>
        <v>0</v>
      </c>
    </row>
    <row r="23" spans="2:31" ht="15" customHeight="1" x14ac:dyDescent="0.3">
      <c r="B23" s="32" t="s">
        <v>14</v>
      </c>
      <c r="C23" s="73">
        <f>Y19/(Y18^2)</f>
        <v>21.567761131811686</v>
      </c>
      <c r="D23" s="20"/>
      <c r="E23" s="20"/>
      <c r="F23" s="20"/>
      <c r="G23" s="32" t="s">
        <v>4</v>
      </c>
      <c r="H23" s="58" t="str">
        <f t="shared" si="0"/>
        <v>N</v>
      </c>
      <c r="I23" s="58" t="s">
        <v>27</v>
      </c>
      <c r="J23" s="58" t="str">
        <f>IF(H23="Y","Healthy Fitness Zone","Needs Improvement")</f>
        <v>Needs Improvement</v>
      </c>
      <c r="K23" s="62">
        <f>IF(H23="Y",100%,0%)</f>
        <v>0</v>
      </c>
      <c r="O23" s="38"/>
      <c r="P23" s="37"/>
      <c r="Y23" s="13" t="str">
        <f>IF(H28&lt;=41.2,"Needs Improvement and Health Risk",IF(H28&lt;=44.2,"Needs Improvement",IF(H28&gt;=44.3,"Healthy Fitness Zone")))</f>
        <v>Healthy Fitness Zone</v>
      </c>
    </row>
    <row r="24" spans="2:31" ht="15" customHeight="1" x14ac:dyDescent="0.3">
      <c r="B24" s="32" t="s">
        <v>6</v>
      </c>
      <c r="C24" s="50">
        <v>25</v>
      </c>
      <c r="D24" s="20"/>
      <c r="E24" s="20"/>
      <c r="F24" s="20"/>
      <c r="G24" s="32" t="s">
        <v>3</v>
      </c>
      <c r="H24" s="58">
        <f t="shared" si="0"/>
        <v>4</v>
      </c>
      <c r="I24" s="58">
        <f>IF(C16="M",8,Z39)</f>
        <v>8</v>
      </c>
      <c r="J24" s="58" t="str">
        <f>IF(H24&gt;=I24,"Healthy Fitness Zone","Needs Improvement")</f>
        <v>Needs Improvement</v>
      </c>
      <c r="K24" s="61">
        <f t="shared" si="1"/>
        <v>0.5</v>
      </c>
      <c r="Y24" s="13" t="str">
        <f>IF(H20&lt;=17.5,"Very Lean",IF(H20&lt;=25.1,"Healthy Fitness Zone",IF(H20&lt;=27.1,"Needs Improvement",IF(H20&gt;27.1,"Needs Improvement and Health Risk"))))</f>
        <v>Healthy Fitness Zone</v>
      </c>
      <c r="AD24" s="13" t="s">
        <v>33</v>
      </c>
      <c r="AE24" s="13">
        <f>IF(H26&gt;=I26,1,0)</f>
        <v>0</v>
      </c>
    </row>
    <row r="25" spans="2:31" ht="18.75" x14ac:dyDescent="0.3">
      <c r="B25" s="36" t="s">
        <v>20</v>
      </c>
      <c r="C25" s="53" t="s">
        <v>37</v>
      </c>
      <c r="D25" s="20"/>
      <c r="E25" s="20"/>
      <c r="F25" s="20"/>
      <c r="G25" s="32" t="s">
        <v>2</v>
      </c>
      <c r="H25" s="58">
        <f t="shared" si="0"/>
        <v>3</v>
      </c>
      <c r="I25" s="58">
        <f>IF(C16="M",8,Z39)</f>
        <v>8</v>
      </c>
      <c r="J25" s="58" t="str">
        <f>IF(H25&gt;=I25,"Healthy Fitness Zone","Needs Improvement")</f>
        <v>Needs Improvement</v>
      </c>
      <c r="K25" s="61">
        <f t="shared" si="1"/>
        <v>0.375</v>
      </c>
      <c r="Y25" s="13" t="str">
        <f>IF(H20&lt;=18.2,"Very Lean",IF(H20&lt;=25.1,"Healthy Fitness Zone",IF(H20&lt;=27.4,"Needs Improvement",IF(H20&gt;27.4,"Needs Improvement and Health Risk"))))</f>
        <v>Healthy Fitness Zone</v>
      </c>
      <c r="AD25" s="13" t="s">
        <v>35</v>
      </c>
      <c r="AE25" s="13">
        <f>IF(H27&gt;=I27,1,0)</f>
        <v>0</v>
      </c>
    </row>
    <row r="26" spans="2:31" ht="19.5" x14ac:dyDescent="0.35">
      <c r="B26" s="32" t="s">
        <v>19</v>
      </c>
      <c r="C26" s="51" t="s">
        <v>37</v>
      </c>
      <c r="D26" s="20"/>
      <c r="E26" s="20"/>
      <c r="F26" s="20"/>
      <c r="G26" s="32" t="s">
        <v>1</v>
      </c>
      <c r="H26" s="58">
        <f>C29</f>
        <v>7</v>
      </c>
      <c r="I26" s="58">
        <f>IF(C16="M",9,9)</f>
        <v>9</v>
      </c>
      <c r="J26" s="58" t="str">
        <f>IF(H26&gt;=I26,"Healthy Fitness Zone","Needs Improvement")</f>
        <v>Needs Improvement</v>
      </c>
      <c r="K26" s="61">
        <f t="shared" si="1"/>
        <v>0.77777777777777779</v>
      </c>
      <c r="AD26" s="13" t="s">
        <v>36</v>
      </c>
      <c r="AE26" s="13">
        <f>IF(H28&gt;=I28,1,0)</f>
        <v>1</v>
      </c>
    </row>
    <row r="27" spans="2:31" ht="18.75" x14ac:dyDescent="0.3">
      <c r="B27" s="32" t="s">
        <v>24</v>
      </c>
      <c r="C27" s="51">
        <v>4</v>
      </c>
      <c r="D27" s="20"/>
      <c r="E27" s="20"/>
      <c r="F27" s="20"/>
      <c r="G27" s="32" t="s">
        <v>0</v>
      </c>
      <c r="H27" s="58">
        <f t="shared" si="0"/>
        <v>12</v>
      </c>
      <c r="I27" s="58">
        <f>AB35</f>
        <v>14</v>
      </c>
      <c r="J27" s="58" t="str">
        <f>IF(H27&gt;=I27,"Healthy Fitness Zone","Needs Improvement")</f>
        <v>Needs Improvement</v>
      </c>
      <c r="K27" s="63">
        <f t="shared" si="1"/>
        <v>0.8571428571428571</v>
      </c>
      <c r="X27" s="13" t="s">
        <v>30</v>
      </c>
      <c r="Y27" s="13">
        <f>IF(H22=I22,1,0)</f>
        <v>0</v>
      </c>
      <c r="Z27" s="13">
        <f>IF(Y27:Y28=1,1,0)</f>
        <v>0</v>
      </c>
      <c r="AB27" s="13">
        <f>IF(Y27&lt;1,0,IF(Y28&lt;1,0,1))</f>
        <v>0</v>
      </c>
    </row>
    <row r="28" spans="2:31" ht="20.25" x14ac:dyDescent="0.3">
      <c r="B28" s="32" t="s">
        <v>23</v>
      </c>
      <c r="C28" s="51">
        <v>3</v>
      </c>
      <c r="D28" s="20"/>
      <c r="E28" s="20"/>
      <c r="F28" s="20"/>
      <c r="G28" s="39" t="s">
        <v>18</v>
      </c>
      <c r="H28" s="76">
        <f>(0.21*C17*Y20)-(0.84*H20)-(8.41*Y21)+(0.34*Y21*Y21)+108.94</f>
        <v>44.392941760389277</v>
      </c>
      <c r="I28" s="58">
        <f>AB37</f>
        <v>42.5</v>
      </c>
      <c r="J28" s="58" t="str">
        <f>IF(Y20=1,Y23,Y22)</f>
        <v>Healthy Fitness Zone</v>
      </c>
      <c r="K28" s="61">
        <f>1/(H28/I28)</f>
        <v>0.95735939801857639</v>
      </c>
      <c r="X28" s="13" t="s">
        <v>31</v>
      </c>
      <c r="Y28" s="13">
        <f>IF(H23=I23,1,0)</f>
        <v>0</v>
      </c>
    </row>
    <row r="29" spans="2:31" ht="18.75" x14ac:dyDescent="0.3">
      <c r="B29" s="32" t="s">
        <v>22</v>
      </c>
      <c r="C29" s="51">
        <v>7</v>
      </c>
      <c r="D29" s="20"/>
      <c r="E29" s="20"/>
      <c r="F29" s="20"/>
      <c r="G29" s="68" t="s">
        <v>8</v>
      </c>
      <c r="H29" s="69" t="s">
        <v>8</v>
      </c>
      <c r="I29" s="70" t="s">
        <v>8</v>
      </c>
      <c r="J29" s="70" t="s">
        <v>8</v>
      </c>
      <c r="K29" s="71" t="s">
        <v>8</v>
      </c>
      <c r="X29" s="13" t="s">
        <v>28</v>
      </c>
      <c r="Y29" s="13">
        <f>IF(H24&gt;=I24,1,0)</f>
        <v>0</v>
      </c>
      <c r="Z29" s="13">
        <f>IF(Y29:Y30=1,1,0)</f>
        <v>0</v>
      </c>
      <c r="AB29" s="13">
        <f>IF(Y29&lt;1,0,IF(Y30&lt;1,0,1))</f>
        <v>0</v>
      </c>
    </row>
    <row r="30" spans="2:31" ht="18.75" x14ac:dyDescent="0.3">
      <c r="B30" s="32" t="s">
        <v>21</v>
      </c>
      <c r="C30" s="51">
        <v>12</v>
      </c>
      <c r="D30" s="20"/>
      <c r="E30" s="20"/>
      <c r="F30" s="20"/>
      <c r="G30" s="43"/>
      <c r="H30" s="40"/>
      <c r="I30" s="40"/>
      <c r="J30" s="40"/>
      <c r="K30" s="41"/>
      <c r="X30" s="13" t="s">
        <v>29</v>
      </c>
      <c r="Y30" s="13">
        <f>IF(H25&gt;=I25,1,0)</f>
        <v>0</v>
      </c>
    </row>
    <row r="31" spans="2:31" ht="18.75" x14ac:dyDescent="0.3">
      <c r="B31" s="42" t="s">
        <v>39</v>
      </c>
      <c r="C31" s="54">
        <v>9</v>
      </c>
      <c r="D31" s="20"/>
      <c r="E31" s="20"/>
      <c r="F31" s="20"/>
      <c r="G31" s="43"/>
      <c r="H31" s="44"/>
      <c r="I31" s="45"/>
      <c r="J31" s="40"/>
      <c r="K31" s="41"/>
    </row>
    <row r="32" spans="2:31" ht="18.75" x14ac:dyDescent="0.3">
      <c r="B32" s="46" t="s">
        <v>32</v>
      </c>
      <c r="C32" s="51">
        <v>35</v>
      </c>
      <c r="D32" s="20"/>
      <c r="E32" s="20"/>
      <c r="F32" s="20"/>
      <c r="G32" s="43"/>
      <c r="H32" s="47"/>
      <c r="I32" s="47"/>
      <c r="J32" s="47"/>
      <c r="K32" s="47"/>
      <c r="L32" s="38"/>
      <c r="W32" s="13" t="s">
        <v>14</v>
      </c>
      <c r="X32" s="13">
        <f>Y20</f>
        <v>1</v>
      </c>
      <c r="Y32" s="13">
        <f>IF(C17&lt;=14,1,IF(C17=15,2,IF(C17=16,3,IF(C17&gt;=17,4,))))</f>
        <v>1</v>
      </c>
      <c r="Z32" s="13">
        <f>IF(Y32=1,22.1,IF(Y32=2,22.9,IF(Y32=3,23.7,IF(Y32=4,25.1))))</f>
        <v>22.1</v>
      </c>
      <c r="AC32" s="13">
        <f>IF(X32=1,Z32,Z33)</f>
        <v>22.1</v>
      </c>
    </row>
    <row r="33" spans="2:28" ht="15.75" thickBot="1" x14ac:dyDescent="0.3">
      <c r="Z33" s="13">
        <f>IF(Y32=1,22.8,IF(Y32=2,23.5,IF(Y32=3,24.1,IF(Y32=4,25.1))))</f>
        <v>22.8</v>
      </c>
    </row>
    <row r="34" spans="2:28" ht="35.25" customHeight="1" thickTop="1" thickBot="1" x14ac:dyDescent="0.55000000000000004">
      <c r="B34" s="38"/>
      <c r="G34" s="48" t="s">
        <v>16</v>
      </c>
      <c r="H34" s="65">
        <f>COUNTIF(AE20:AE26,1)</f>
        <v>3</v>
      </c>
      <c r="I34" s="64" t="s">
        <v>17</v>
      </c>
      <c r="J34" s="81" t="str">
        <f>IF(H34&lt;5, "YOU ARE ALMOST THERE!","CONGRATS ON PASSING THE FITNESS TEST!!!")</f>
        <v>YOU ARE ALMOST THERE!</v>
      </c>
      <c r="K34" s="81"/>
      <c r="L34" s="81"/>
    </row>
    <row r="35" spans="2:28" ht="15.75" customHeight="1" thickTop="1" x14ac:dyDescent="0.25">
      <c r="J35" s="81"/>
      <c r="K35" s="81"/>
      <c r="L35" s="81"/>
      <c r="W35" s="13" t="s">
        <v>35</v>
      </c>
      <c r="Z35" s="13">
        <f>IF(Y32=1,14,IF(Y32=2,16,IF(Y32&gt;=3,18)))</f>
        <v>14</v>
      </c>
      <c r="AA35" s="13" t="s">
        <v>42</v>
      </c>
      <c r="AB35" s="13">
        <f>IF(X32=1,Z35,7)</f>
        <v>14</v>
      </c>
    </row>
    <row r="36" spans="2:28" ht="15" customHeight="1" x14ac:dyDescent="0.25">
      <c r="J36" s="81"/>
      <c r="K36" s="81"/>
      <c r="L36" s="81"/>
    </row>
    <row r="37" spans="2:28" ht="18" customHeight="1" x14ac:dyDescent="0.4">
      <c r="B37" s="2" t="s">
        <v>55</v>
      </c>
      <c r="J37" s="79"/>
      <c r="K37" s="79"/>
      <c r="W37" s="13" t="s">
        <v>36</v>
      </c>
      <c r="Z37" s="13">
        <f>IF(Y32=1,42.5,IF(Y32=2,43.6,IF(Y32=3,44.1,IF(Y32=4,44.3))))</f>
        <v>42.5</v>
      </c>
      <c r="AB37" s="13">
        <f>IF(X32=1,Z37,Z38)</f>
        <v>42.5</v>
      </c>
    </row>
    <row r="38" spans="2:28" x14ac:dyDescent="0.25">
      <c r="Z38" s="13">
        <f>IF(Y32=1,39.4,IF(Y32=2,39.1,IF(Y32=3,38.9,IF(Y32=4,38.6))))</f>
        <v>39.4</v>
      </c>
    </row>
    <row r="39" spans="2:28" x14ac:dyDescent="0.25">
      <c r="W39" s="13" t="s">
        <v>43</v>
      </c>
      <c r="Z39" s="13">
        <f>IF(Y32=1,10,12)</f>
        <v>10</v>
      </c>
    </row>
  </sheetData>
  <sheetProtection sheet="1" objects="1" scenarios="1" selectLockedCells="1"/>
  <mergeCells count="6">
    <mergeCell ref="J34:L36"/>
    <mergeCell ref="G13:K13"/>
    <mergeCell ref="G16:K16"/>
    <mergeCell ref="B15:C15"/>
    <mergeCell ref="G14:K14"/>
    <mergeCell ref="G15:K15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0:Q36"/>
  <sheetViews>
    <sheetView showGridLines="0" showRowColHeaders="0" zoomScale="80" zoomScaleNormal="80" workbookViewId="0">
      <selection activeCell="H17" sqref="H17:I17"/>
    </sheetView>
  </sheetViews>
  <sheetFormatPr defaultRowHeight="15" x14ac:dyDescent="0.25"/>
  <cols>
    <col min="4" max="4" width="6" customWidth="1"/>
    <col min="6" max="6" width="16.5703125" customWidth="1"/>
    <col min="7" max="7" width="8.7109375" customWidth="1"/>
    <col min="8" max="8" width="14.140625" customWidth="1"/>
    <col min="9" max="9" width="13.140625" customWidth="1"/>
    <col min="10" max="10" width="41.5703125" bestFit="1" customWidth="1"/>
  </cols>
  <sheetData>
    <row r="10" spans="1:14" ht="15" customHeight="1" x14ac:dyDescent="0.25">
      <c r="D10" s="90"/>
      <c r="E10" s="91"/>
      <c r="F10" s="91"/>
      <c r="G10" s="91"/>
      <c r="H10" s="91"/>
      <c r="I10" s="91"/>
      <c r="J10" s="91"/>
    </row>
    <row r="11" spans="1:14" x14ac:dyDescent="0.25">
      <c r="D11" s="91"/>
      <c r="E11" s="91"/>
      <c r="F11" s="91"/>
      <c r="G11" s="91"/>
      <c r="H11" s="91"/>
      <c r="I11" s="91"/>
      <c r="J11" s="91"/>
    </row>
    <row r="12" spans="1:14" ht="48" customHeight="1" x14ac:dyDescent="0.25">
      <c r="A12" s="105" t="s">
        <v>54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77"/>
    </row>
    <row r="13" spans="1:14" x14ac:dyDescent="0.25">
      <c r="D13" s="4"/>
    </row>
    <row r="14" spans="1:14" ht="31.5" x14ac:dyDescent="0.5">
      <c r="D14" s="4"/>
      <c r="F14" s="103" t="s">
        <v>25</v>
      </c>
      <c r="G14" s="103"/>
      <c r="H14" s="103"/>
      <c r="I14" s="103"/>
    </row>
    <row r="15" spans="1:14" ht="31.5" x14ac:dyDescent="0.5">
      <c r="F15" s="97" t="s">
        <v>53</v>
      </c>
      <c r="G15" s="98"/>
      <c r="H15" s="93">
        <v>5</v>
      </c>
      <c r="I15" s="94"/>
    </row>
    <row r="16" spans="1:14" ht="31.5" x14ac:dyDescent="0.5">
      <c r="F16" s="101" t="s">
        <v>13</v>
      </c>
      <c r="G16" s="102"/>
      <c r="H16" s="95">
        <v>9</v>
      </c>
      <c r="I16" s="96"/>
    </row>
    <row r="17" spans="3:17" ht="31.5" x14ac:dyDescent="0.5">
      <c r="F17" s="99" t="s">
        <v>52</v>
      </c>
      <c r="G17" s="100"/>
      <c r="H17" s="95">
        <v>150</v>
      </c>
      <c r="I17" s="96"/>
    </row>
    <row r="18" spans="3:17" x14ac:dyDescent="0.25">
      <c r="F18" s="7"/>
      <c r="G18" s="7"/>
    </row>
    <row r="19" spans="3:17" ht="15.75" thickBot="1" x14ac:dyDescent="0.3">
      <c r="I19" s="3"/>
    </row>
    <row r="20" spans="3:17" ht="27.75" thickTop="1" thickBot="1" x14ac:dyDescent="0.45">
      <c r="D20" s="92" t="s">
        <v>12</v>
      </c>
      <c r="E20" s="92"/>
      <c r="F20" s="92"/>
      <c r="I20" s="8">
        <f>(H15*0.3048)+(H16*0.0254)</f>
        <v>1.7525999999999999</v>
      </c>
      <c r="J20" s="78"/>
      <c r="K20" s="87"/>
      <c r="L20" s="87"/>
      <c r="M20" s="87"/>
      <c r="N20" s="87"/>
      <c r="O20" s="78"/>
      <c r="P20" s="78"/>
      <c r="Q20" s="78"/>
    </row>
    <row r="21" spans="3:17" ht="22.5" thickTop="1" thickBot="1" x14ac:dyDescent="0.4">
      <c r="E21" s="2"/>
      <c r="F21" s="2"/>
      <c r="I21" s="9"/>
      <c r="J21" s="78"/>
      <c r="K21" s="78"/>
      <c r="L21" s="78"/>
      <c r="M21" s="78"/>
      <c r="N21" s="78"/>
      <c r="O21" s="78"/>
      <c r="P21" s="78"/>
      <c r="Q21" s="78"/>
    </row>
    <row r="22" spans="3:17" ht="27.75" thickTop="1" thickBot="1" x14ac:dyDescent="0.45">
      <c r="D22" s="92" t="s">
        <v>11</v>
      </c>
      <c r="E22" s="92"/>
      <c r="F22" s="92"/>
      <c r="I22" s="8">
        <f>H17/2.2</f>
        <v>68.181818181818173</v>
      </c>
      <c r="J22" s="78"/>
      <c r="K22" s="87"/>
      <c r="L22" s="87"/>
      <c r="M22" s="87"/>
      <c r="N22" s="87"/>
      <c r="O22" s="78"/>
      <c r="P22" s="78"/>
      <c r="Q22" s="78"/>
    </row>
    <row r="23" spans="3:17" ht="15.75" thickTop="1" x14ac:dyDescent="0.25">
      <c r="I23" s="10"/>
      <c r="J23" s="78"/>
      <c r="K23" s="78"/>
      <c r="L23" s="78"/>
      <c r="M23" s="78"/>
      <c r="N23" s="78"/>
      <c r="O23" s="78"/>
      <c r="P23" s="78"/>
      <c r="Q23" s="78"/>
    </row>
    <row r="24" spans="3:17" ht="15.75" thickBot="1" x14ac:dyDescent="0.3">
      <c r="I24" s="9"/>
      <c r="J24" s="78"/>
      <c r="K24" s="78"/>
      <c r="L24" s="78"/>
      <c r="M24" s="78"/>
      <c r="N24" s="78"/>
      <c r="O24" s="78"/>
      <c r="P24" s="78"/>
      <c r="Q24" s="78"/>
    </row>
    <row r="25" spans="3:17" ht="30" thickTop="1" thickBot="1" x14ac:dyDescent="0.5">
      <c r="E25" s="92" t="s">
        <v>10</v>
      </c>
      <c r="F25" s="92"/>
      <c r="I25" s="11">
        <f>I22/(I20^2)</f>
        <v>22.197443718940825</v>
      </c>
      <c r="J25" s="78"/>
      <c r="K25" s="87"/>
      <c r="L25" s="87"/>
      <c r="M25" s="87"/>
      <c r="N25" s="87"/>
      <c r="O25" s="78"/>
      <c r="P25" s="78"/>
      <c r="Q25" s="78"/>
    </row>
    <row r="26" spans="3:17" ht="16.5" thickTop="1" thickBot="1" x14ac:dyDescent="0.3"/>
    <row r="27" spans="3:17" ht="44.25" customHeight="1" thickTop="1" x14ac:dyDescent="0.5">
      <c r="C27" s="104" t="s">
        <v>9</v>
      </c>
      <c r="D27" s="104"/>
      <c r="E27" s="104"/>
      <c r="F27" s="104"/>
      <c r="G27" s="5"/>
      <c r="H27" s="5"/>
      <c r="I27" s="1"/>
      <c r="J27" s="88" t="str">
        <f>IF(I25&lt;18.3,"VERY LEAN",IF(I25&lt;=25.1,"HEALTHY FITNESS ZONE",IF(I25&lt;=27.4,"NEEDS IMPROVEMENT",IF(I25&gt;27.4,"NEEDS IMPROVEMENT AND HEALTH RISK"))))</f>
        <v>HEALTHY FITNESS ZONE</v>
      </c>
      <c r="K27" s="75"/>
    </row>
    <row r="28" spans="3:17" ht="15" customHeight="1" thickBot="1" x14ac:dyDescent="0.3">
      <c r="I28" s="12"/>
      <c r="J28" s="89"/>
      <c r="K28" s="75"/>
    </row>
    <row r="29" spans="3:17" ht="15.75" thickTop="1" x14ac:dyDescent="0.25">
      <c r="J29" s="74"/>
    </row>
    <row r="32" spans="3:17" ht="26.25" x14ac:dyDescent="0.4">
      <c r="C32" s="2" t="s">
        <v>55</v>
      </c>
    </row>
    <row r="34" spans="7:10" ht="15" customHeight="1" x14ac:dyDescent="0.25">
      <c r="I34" s="6"/>
      <c r="J34" s="6"/>
    </row>
    <row r="35" spans="7:10" ht="15" customHeight="1" x14ac:dyDescent="0.25">
      <c r="G35" s="6"/>
      <c r="H35" s="6"/>
      <c r="I35" s="6"/>
      <c r="J35" s="6"/>
    </row>
    <row r="36" spans="7:10" ht="15" customHeight="1" x14ac:dyDescent="0.25">
      <c r="G36" s="6"/>
      <c r="H36" s="6"/>
    </row>
  </sheetData>
  <sheetProtection sheet="1" objects="1" scenarios="1" selectLockedCells="1"/>
  <mergeCells count="17">
    <mergeCell ref="K20:N20"/>
    <mergeCell ref="K22:N22"/>
    <mergeCell ref="K25:N25"/>
    <mergeCell ref="J27:J28"/>
    <mergeCell ref="D10:J11"/>
    <mergeCell ref="E25:F25"/>
    <mergeCell ref="H15:I15"/>
    <mergeCell ref="H16:I16"/>
    <mergeCell ref="H17:I17"/>
    <mergeCell ref="F15:G15"/>
    <mergeCell ref="F17:G17"/>
    <mergeCell ref="F16:G16"/>
    <mergeCell ref="F14:I14"/>
    <mergeCell ref="C27:F27"/>
    <mergeCell ref="D22:F22"/>
    <mergeCell ref="A12:M12"/>
    <mergeCell ref="D20:F20"/>
  </mergeCells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0:Q36"/>
  <sheetViews>
    <sheetView showGridLines="0" showRowColHeaders="0" zoomScale="80" zoomScaleNormal="80" workbookViewId="0">
      <selection activeCell="H15" sqref="H15:I15"/>
    </sheetView>
  </sheetViews>
  <sheetFormatPr defaultRowHeight="15" x14ac:dyDescent="0.25"/>
  <cols>
    <col min="4" max="4" width="6" customWidth="1"/>
    <col min="6" max="6" width="16.5703125" customWidth="1"/>
    <col min="7" max="7" width="8.7109375" customWidth="1"/>
    <col min="8" max="8" width="14.140625" customWidth="1"/>
    <col min="9" max="9" width="13.140625" customWidth="1"/>
    <col min="10" max="10" width="41.5703125" bestFit="1" customWidth="1"/>
  </cols>
  <sheetData>
    <row r="10" spans="1:14" ht="15" customHeight="1" x14ac:dyDescent="0.25">
      <c r="D10" s="90"/>
      <c r="E10" s="91"/>
      <c r="F10" s="91"/>
      <c r="G10" s="91"/>
      <c r="H10" s="91"/>
      <c r="I10" s="91"/>
      <c r="J10" s="91"/>
    </row>
    <row r="11" spans="1:14" x14ac:dyDescent="0.25">
      <c r="D11" s="91"/>
      <c r="E11" s="91"/>
      <c r="F11" s="91"/>
      <c r="G11" s="91"/>
      <c r="H11" s="91"/>
      <c r="I11" s="91"/>
      <c r="J11" s="91"/>
    </row>
    <row r="12" spans="1:14" ht="48" customHeight="1" x14ac:dyDescent="0.25">
      <c r="A12" s="105" t="s">
        <v>54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77"/>
    </row>
    <row r="13" spans="1:14" x14ac:dyDescent="0.25">
      <c r="D13" s="4"/>
    </row>
    <row r="14" spans="1:14" ht="31.5" x14ac:dyDescent="0.5">
      <c r="D14" s="4"/>
      <c r="F14" s="103" t="s">
        <v>25</v>
      </c>
      <c r="G14" s="103"/>
      <c r="H14" s="103"/>
      <c r="I14" s="103"/>
    </row>
    <row r="15" spans="1:14" ht="31.5" x14ac:dyDescent="0.5">
      <c r="F15" s="97" t="s">
        <v>53</v>
      </c>
      <c r="G15" s="98"/>
      <c r="H15" s="93">
        <v>5</v>
      </c>
      <c r="I15" s="94"/>
    </row>
    <row r="16" spans="1:14" ht="31.5" x14ac:dyDescent="0.5">
      <c r="F16" s="101" t="s">
        <v>13</v>
      </c>
      <c r="G16" s="102"/>
      <c r="H16" s="95">
        <v>3</v>
      </c>
      <c r="I16" s="96"/>
    </row>
    <row r="17" spans="3:17" ht="31.5" x14ac:dyDescent="0.5">
      <c r="F17" s="99" t="s">
        <v>52</v>
      </c>
      <c r="G17" s="100"/>
      <c r="H17" s="95">
        <v>110</v>
      </c>
      <c r="I17" s="96"/>
    </row>
    <row r="18" spans="3:17" x14ac:dyDescent="0.25">
      <c r="F18" s="7"/>
      <c r="G18" s="7"/>
    </row>
    <row r="19" spans="3:17" ht="15.75" thickBot="1" x14ac:dyDescent="0.3">
      <c r="I19" s="3"/>
    </row>
    <row r="20" spans="3:17" ht="27.75" thickTop="1" thickBot="1" x14ac:dyDescent="0.45">
      <c r="D20" s="92" t="s">
        <v>12</v>
      </c>
      <c r="E20" s="92"/>
      <c r="F20" s="92"/>
      <c r="I20" s="8">
        <f>(H15*0.3048)+(H16*0.0254)</f>
        <v>1.6002000000000001</v>
      </c>
      <c r="J20" s="78"/>
      <c r="K20" s="87"/>
      <c r="L20" s="87"/>
      <c r="M20" s="87"/>
      <c r="N20" s="87"/>
      <c r="O20" s="78"/>
      <c r="P20" s="78"/>
      <c r="Q20" s="78"/>
    </row>
    <row r="21" spans="3:17" ht="22.5" thickTop="1" thickBot="1" x14ac:dyDescent="0.4">
      <c r="E21" s="2"/>
      <c r="F21" s="2"/>
      <c r="I21" s="9"/>
      <c r="J21" s="78"/>
      <c r="K21" s="78"/>
      <c r="L21" s="78"/>
      <c r="M21" s="78"/>
      <c r="N21" s="78"/>
      <c r="O21" s="78"/>
      <c r="P21" s="78"/>
      <c r="Q21" s="78"/>
    </row>
    <row r="22" spans="3:17" ht="27.75" thickTop="1" thickBot="1" x14ac:dyDescent="0.45">
      <c r="D22" s="92" t="s">
        <v>11</v>
      </c>
      <c r="E22" s="92"/>
      <c r="F22" s="92"/>
      <c r="I22" s="8">
        <f>H17/2.2</f>
        <v>49.999999999999993</v>
      </c>
      <c r="J22" s="78"/>
      <c r="K22" s="87"/>
      <c r="L22" s="87"/>
      <c r="M22" s="87"/>
      <c r="N22" s="87"/>
      <c r="O22" s="78"/>
      <c r="P22" s="78"/>
      <c r="Q22" s="78"/>
    </row>
    <row r="23" spans="3:17" ht="15.75" thickTop="1" x14ac:dyDescent="0.25">
      <c r="I23" s="10"/>
      <c r="J23" s="78"/>
      <c r="K23" s="78"/>
      <c r="L23" s="78"/>
      <c r="M23" s="78"/>
      <c r="N23" s="78"/>
      <c r="O23" s="78"/>
      <c r="P23" s="78"/>
      <c r="Q23" s="78"/>
    </row>
    <row r="24" spans="3:17" ht="15.75" thickBot="1" x14ac:dyDescent="0.3">
      <c r="I24" s="9"/>
      <c r="J24" s="78"/>
      <c r="K24" s="78"/>
      <c r="L24" s="78"/>
      <c r="M24" s="78"/>
      <c r="N24" s="78"/>
      <c r="O24" s="78"/>
      <c r="P24" s="78"/>
      <c r="Q24" s="78"/>
    </row>
    <row r="25" spans="3:17" ht="30" thickTop="1" thickBot="1" x14ac:dyDescent="0.5">
      <c r="E25" s="92" t="s">
        <v>10</v>
      </c>
      <c r="F25" s="92"/>
      <c r="I25" s="11">
        <f>I22/(I20^2)</f>
        <v>19.526368102874777</v>
      </c>
      <c r="J25" s="78"/>
      <c r="K25" s="87"/>
      <c r="L25" s="87"/>
      <c r="M25" s="87"/>
      <c r="N25" s="87"/>
      <c r="O25" s="78"/>
      <c r="P25" s="78"/>
      <c r="Q25" s="78"/>
    </row>
    <row r="26" spans="3:17" ht="16.5" thickTop="1" thickBot="1" x14ac:dyDescent="0.3"/>
    <row r="27" spans="3:17" ht="44.25" customHeight="1" thickTop="1" x14ac:dyDescent="0.5">
      <c r="C27" s="104" t="s">
        <v>9</v>
      </c>
      <c r="D27" s="104"/>
      <c r="E27" s="104"/>
      <c r="F27" s="104"/>
      <c r="G27" s="80"/>
      <c r="H27" s="80"/>
      <c r="I27" s="1"/>
      <c r="J27" s="88" t="str">
        <f>IF(I25&lt;17.6,"VERY LEAN",IF(I25&lt;=25.1,"HEALTHY FITNESS ZONE",IF(I25&lt;=27.1,"NEEDS IMPROVEMENT",IF(I25&gt;27.1,"NEEDS IMPROVEMENT AND HEALTH RISK"))))</f>
        <v>HEALTHY FITNESS ZONE</v>
      </c>
      <c r="K27" s="75"/>
    </row>
    <row r="28" spans="3:17" ht="15" customHeight="1" thickBot="1" x14ac:dyDescent="0.3">
      <c r="I28" s="12"/>
      <c r="J28" s="89"/>
      <c r="K28" s="75"/>
    </row>
    <row r="29" spans="3:17" ht="15.75" thickTop="1" x14ac:dyDescent="0.25">
      <c r="J29" s="74"/>
    </row>
    <row r="32" spans="3:17" ht="26.25" x14ac:dyDescent="0.4">
      <c r="C32" s="2" t="s">
        <v>55</v>
      </c>
    </row>
    <row r="34" spans="7:10" ht="15" customHeight="1" x14ac:dyDescent="0.25">
      <c r="I34" s="6"/>
      <c r="J34" s="6"/>
    </row>
    <row r="35" spans="7:10" ht="15" customHeight="1" x14ac:dyDescent="0.25">
      <c r="G35" s="6"/>
      <c r="H35" s="6"/>
      <c r="I35" s="6"/>
      <c r="J35" s="6"/>
    </row>
    <row r="36" spans="7:10" ht="15" customHeight="1" x14ac:dyDescent="0.25">
      <c r="G36" s="6"/>
      <c r="H36" s="6"/>
    </row>
  </sheetData>
  <sheetProtection sheet="1" objects="1" scenarios="1" selectLockedCells="1"/>
  <mergeCells count="17">
    <mergeCell ref="F16:G16"/>
    <mergeCell ref="H16:I16"/>
    <mergeCell ref="D10:J11"/>
    <mergeCell ref="A12:M12"/>
    <mergeCell ref="F14:I14"/>
    <mergeCell ref="F15:G15"/>
    <mergeCell ref="H15:I15"/>
    <mergeCell ref="E25:F25"/>
    <mergeCell ref="K25:N25"/>
    <mergeCell ref="C27:F27"/>
    <mergeCell ref="J27:J28"/>
    <mergeCell ref="F17:G17"/>
    <mergeCell ref="H17:I17"/>
    <mergeCell ref="D20:F20"/>
    <mergeCell ref="K20:N20"/>
    <mergeCell ref="D22:F22"/>
    <mergeCell ref="K22:N22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PASS OR FAIL CALCULATOR</vt:lpstr>
      <vt:lpstr>BMI CALCULATOR MALES</vt:lpstr>
      <vt:lpstr>BMI CALCULATOR FEMALES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2012-11-19T22:13:22Z</dcterms:created>
  <dcterms:modified xsi:type="dcterms:W3CDTF">2013-02-12T04:54:43Z</dcterms:modified>
</cp:coreProperties>
</file>